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30"/>
  <workbookPr hidePivotFieldList="1" autoCompressPictures="0"/>
  <mc:AlternateContent xmlns:mc="http://schemas.openxmlformats.org/markup-compatibility/2006">
    <mc:Choice Requires="x15">
      <x15ac:absPath xmlns:x15ac="http://schemas.microsoft.com/office/spreadsheetml/2010/11/ac" url="https://marinestewardshipcouncil.sharepoint.com/sites/external/GlobalAccessibility/MSC in Africa paper/Manuscript/Supplementary data/"/>
    </mc:Choice>
  </mc:AlternateContent>
  <xr:revisionPtr revIDLastSave="372" documentId="8_{93C4FEB9-44DB-4551-96B8-BC3D30FBF40F}" xr6:coauthVersionLast="47" xr6:coauthVersionMax="47" xr10:uidLastSave="{D23118D0-6D61-4ACC-BC48-4F15F45788F8}"/>
  <bookViews>
    <workbookView xWindow="-120" yWindow="-120" windowWidth="29040" windowHeight="15840" tabRatio="845" xr2:uid="{00000000-000D-0000-FFFF-FFFF00000000}"/>
  </bookViews>
  <sheets>
    <sheet name="List of fisheries" sheetId="39" r:id="rId1"/>
    <sheet name="1. BMT UoA 1" sheetId="20" state="hidden" r:id="rId2"/>
    <sheet name="User Guide" sheetId="9" state="hidden" r:id="rId3"/>
  </sheets>
  <externalReferences>
    <externalReference r:id="rId4"/>
    <externalReference r:id="rId5"/>
    <externalReference r:id="rId6"/>
  </externalReferences>
  <definedNames>
    <definedName name="_xlnm._FilterDatabase" localSheetId="0" hidden="1">'List of fisheries'!$A$1:$R$59</definedName>
    <definedName name="Audit_type" hidden="1">[1]LK!$AV$2:$AW$5</definedName>
    <definedName name="AuditType">[2]List!$G$2:$G$6</definedName>
    <definedName name="CAB" hidden="1">[1]LK!$AY$2:$AZ$26</definedName>
    <definedName name="country">[2]List!$BC$2:$BC$254</definedName>
    <definedName name="Expected" localSheetId="1">'1. BMT UoA 1'!$I$3:$AB$30</definedName>
    <definedName name="Expected">#REF!</definedName>
    <definedName name="LK_CAB">[2]List!$A$2:$A$28</definedName>
    <definedName name="LK_Y">[3]LK!$D$2:$D$3</definedName>
    <definedName name="LK_YN">[2]List!$D$2:$D$4</definedName>
    <definedName name="PK_Surveillance" hidden="1">[1]LK!$AP$2:$AQ$7</definedName>
    <definedName name="_xlnm.Print_Area" localSheetId="1">'1. BMT UoA 1'!$A$36:$M$110,'1. BMT UoA 1'!$A$112:$M$162</definedName>
    <definedName name="Surveillance">[2]List!$J$2:$J$7</definedName>
    <definedName name="this_article" localSheetId="2">'User Guide'!$C$9</definedName>
    <definedName name="ValidDepts" localSheetId="1">'1. BMT UoA 1'!$BE$3:$BE$6</definedName>
    <definedName name="ValidDepts">#REF!</definedName>
    <definedName name="ValidScoringLevels" localSheetId="1">'1. BMT UoA 1'!$BE$4:$BE$6</definedName>
    <definedName name="ValidScoringLevels">#REF!</definedName>
    <definedName name="Year0Range" localSheetId="1">'1. BMT UoA 1'!$H$3:$H$30</definedName>
    <definedName name="Year0Range">#REF!</definedName>
    <definedName name="Year10Expected" localSheetId="1">'1. BMT UoA 1'!$AH$3:$AH$30</definedName>
    <definedName name="Year10Expected">#REF!</definedName>
    <definedName name="Year10Range" localSheetId="1">'1. BMT UoA 1'!$R$3:$R$30</definedName>
    <definedName name="Year10Range">#REF!</definedName>
    <definedName name="Year1Expected" localSheetId="1">'1. BMT UoA 1'!$Y$3:$Y$30</definedName>
    <definedName name="Year1Expected">#REF!</definedName>
    <definedName name="Year1Range" localSheetId="1">'1. BMT UoA 1'!$I$3:$I$30</definedName>
    <definedName name="Year1Range">#REF!</definedName>
    <definedName name="Year2Expected" localSheetId="1">'1. BMT UoA 1'!$Z$3:$Z$30</definedName>
    <definedName name="Year2Expected">#REF!</definedName>
    <definedName name="Year2Range" localSheetId="1">'1. BMT UoA 1'!$J$3:$J$30</definedName>
    <definedName name="Year2Range">#REF!</definedName>
    <definedName name="Year3Expected" localSheetId="1">'1. BMT UoA 1'!$AA$3:$AA$30</definedName>
    <definedName name="Year3Expected">#REF!</definedName>
    <definedName name="Year3Range" localSheetId="1">'1. BMT UoA 1'!$K$3:$K$30</definedName>
    <definedName name="Year3Range">#REF!</definedName>
    <definedName name="Year4Expected" localSheetId="1">'1. BMT UoA 1'!$AB$3:$AB$30</definedName>
    <definedName name="Year4Expected">#REF!</definedName>
    <definedName name="Year4Range" localSheetId="1">'1. BMT UoA 1'!$L$3:$L$30</definedName>
    <definedName name="Year4Range">#REF!</definedName>
    <definedName name="Year5Expected" localSheetId="1">'1. BMT UoA 1'!$AC$3:$AC$30</definedName>
    <definedName name="Year5Expected">#REF!</definedName>
    <definedName name="Year5Range" localSheetId="1">'1. BMT UoA 1'!$M$3:$M$30</definedName>
    <definedName name="Year5Range">#REF!</definedName>
    <definedName name="Year6Expected" localSheetId="1">'1. BMT UoA 1'!$AD$3:$AD$30</definedName>
    <definedName name="Year6Expected">#REF!</definedName>
    <definedName name="Year6Range" localSheetId="1">'1. BMT UoA 1'!$N$3:$N$30</definedName>
    <definedName name="Year6Range">#REF!</definedName>
    <definedName name="Year7Expected" localSheetId="1">'1. BMT UoA 1'!$AE$3:$AE$30</definedName>
    <definedName name="Year7Expected">#REF!</definedName>
    <definedName name="Year7Range" localSheetId="1">'1. BMT UoA 1'!$O$3:$O$30</definedName>
    <definedName name="Year7Range">#REF!</definedName>
    <definedName name="Year8Expected" localSheetId="1">'1. BMT UoA 1'!$AF$3:$AF$30</definedName>
    <definedName name="Year8Expected">#REF!</definedName>
    <definedName name="Year8Range" localSheetId="1">'1. BMT UoA 1'!$P$3:$P$30</definedName>
    <definedName name="Year8Range">#REF!</definedName>
    <definedName name="Year9Expected" localSheetId="1">'1. BMT UoA 1'!$AG$3:$AG$30</definedName>
    <definedName name="Year9Expected">#REF!</definedName>
    <definedName name="Year9Range" localSheetId="1">'1. BMT UoA 1'!$Q$3:$Q$30</definedName>
    <definedName name="Year9Range">#REF!</definedName>
    <definedName name="YNSelect" hidden="1">[1]LK!$A$2:$B$4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8" i="20" l="1"/>
  <c r="B47" i="20"/>
  <c r="B46" i="20"/>
  <c r="AH33" i="20"/>
  <c r="AG33" i="20"/>
  <c r="AF33" i="20"/>
  <c r="AE33" i="20"/>
  <c r="AD33" i="20"/>
  <c r="AC33" i="20"/>
  <c r="AB33" i="20"/>
  <c r="AA33" i="20"/>
  <c r="Z33" i="20"/>
  <c r="Y33" i="20"/>
  <c r="R33" i="20"/>
  <c r="Q33" i="20"/>
  <c r="P33" i="20"/>
  <c r="O33" i="20"/>
  <c r="N33" i="20"/>
  <c r="M33" i="20"/>
  <c r="L33" i="20"/>
  <c r="K33" i="20"/>
  <c r="J33" i="20"/>
  <c r="I33" i="20"/>
  <c r="H33" i="20"/>
  <c r="AH32" i="20"/>
  <c r="AG32" i="20"/>
  <c r="AF32" i="20"/>
  <c r="AE32" i="20"/>
  <c r="AD32" i="20"/>
  <c r="AC32" i="20"/>
  <c r="AB32" i="20"/>
  <c r="AA32" i="20"/>
  <c r="Z32" i="20"/>
  <c r="Y32" i="20"/>
  <c r="R32" i="20"/>
  <c r="Q32" i="20"/>
  <c r="P32" i="20"/>
  <c r="O32" i="20"/>
  <c r="N32" i="20"/>
  <c r="M32" i="20"/>
  <c r="L32" i="20"/>
  <c r="K32" i="20"/>
  <c r="J32" i="20"/>
  <c r="I32" i="20"/>
  <c r="H32" i="20"/>
  <c r="AH31" i="20"/>
  <c r="AG31" i="20"/>
  <c r="AF31" i="20"/>
  <c r="AE31" i="20"/>
  <c r="AD31" i="20"/>
  <c r="AC31" i="20"/>
  <c r="AB31" i="20"/>
  <c r="AA31" i="20"/>
  <c r="Z31" i="20"/>
  <c r="Y31" i="20"/>
  <c r="R31" i="20"/>
  <c r="Q31" i="20"/>
  <c r="P31" i="20"/>
  <c r="O31" i="20"/>
  <c r="N31" i="20"/>
  <c r="M31" i="20"/>
  <c r="L31" i="20"/>
  <c r="K31" i="20"/>
  <c r="J31" i="20"/>
  <c r="I31" i="20"/>
  <c r="H31" i="20"/>
  <c r="CE30" i="20"/>
  <c r="CD30" i="20"/>
  <c r="CC30" i="20"/>
  <c r="CB30" i="20"/>
  <c r="CA30" i="20"/>
  <c r="BZ30" i="20"/>
  <c r="BY30" i="20"/>
  <c r="BX30" i="20"/>
  <c r="BW30" i="20"/>
  <c r="BV30" i="20"/>
  <c r="BT30" i="20"/>
  <c r="BS30" i="20"/>
  <c r="BR30" i="20"/>
  <c r="BQ30" i="20"/>
  <c r="BP30" i="20"/>
  <c r="BO30" i="20"/>
  <c r="BN30" i="20"/>
  <c r="BM30" i="20"/>
  <c r="BL30" i="20"/>
  <c r="BK30" i="20"/>
  <c r="BJ30" i="20"/>
  <c r="BC30" i="20"/>
  <c r="K141" i="20" s="1"/>
  <c r="AZ30" i="20"/>
  <c r="AX30" i="20"/>
  <c r="I141" i="20" s="1"/>
  <c r="AT30" i="20"/>
  <c r="AS30" i="20"/>
  <c r="AR30" i="20"/>
  <c r="AQ30" i="20"/>
  <c r="AP30" i="20"/>
  <c r="AO30" i="20"/>
  <c r="AN30" i="20"/>
  <c r="AM30" i="20"/>
  <c r="AL30" i="20"/>
  <c r="AK30" i="20"/>
  <c r="CE29" i="20"/>
  <c r="CD29" i="20"/>
  <c r="CC29" i="20"/>
  <c r="CB29" i="20"/>
  <c r="CA29" i="20"/>
  <c r="BZ29" i="20"/>
  <c r="BY29" i="20"/>
  <c r="BX29" i="20"/>
  <c r="BW29" i="20"/>
  <c r="BV29" i="20"/>
  <c r="BT29" i="20"/>
  <c r="BS29" i="20"/>
  <c r="BR29" i="20"/>
  <c r="BQ29" i="20"/>
  <c r="BP29" i="20"/>
  <c r="BO29" i="20"/>
  <c r="BN29" i="20"/>
  <c r="BM29" i="20"/>
  <c r="BL29" i="20"/>
  <c r="BK29" i="20"/>
  <c r="BJ29" i="20"/>
  <c r="BC29" i="20"/>
  <c r="K140" i="20" s="1"/>
  <c r="AZ29" i="20"/>
  <c r="H140" i="20" s="1"/>
  <c r="AX29" i="20"/>
  <c r="AY29" i="20" s="1"/>
  <c r="AT29" i="20"/>
  <c r="AS29" i="20"/>
  <c r="AR29" i="20"/>
  <c r="AQ29" i="20"/>
  <c r="AP29" i="20"/>
  <c r="AO29" i="20"/>
  <c r="AN29" i="20"/>
  <c r="AM29" i="20"/>
  <c r="AL29" i="20"/>
  <c r="AK29" i="20"/>
  <c r="CE28" i="20"/>
  <c r="CD28" i="20"/>
  <c r="CC28" i="20"/>
  <c r="CB28" i="20"/>
  <c r="CA28" i="20"/>
  <c r="BZ28" i="20"/>
  <c r="BY28" i="20"/>
  <c r="BX28" i="20"/>
  <c r="BW28" i="20"/>
  <c r="BV28" i="20"/>
  <c r="BT28" i="20"/>
  <c r="BS28" i="20"/>
  <c r="BR28" i="20"/>
  <c r="BQ28" i="20"/>
  <c r="BP28" i="20"/>
  <c r="BO28" i="20"/>
  <c r="BN28" i="20"/>
  <c r="BM28" i="20"/>
  <c r="BL28" i="20"/>
  <c r="BK28" i="20"/>
  <c r="BJ28" i="20"/>
  <c r="BC28" i="20"/>
  <c r="K139" i="20" s="1"/>
  <c r="AZ28" i="20"/>
  <c r="H139" i="20" s="1"/>
  <c r="AX28" i="20"/>
  <c r="AT28" i="20"/>
  <c r="AS28" i="20"/>
  <c r="AR28" i="20"/>
  <c r="AQ28" i="20"/>
  <c r="AP28" i="20"/>
  <c r="AO28" i="20"/>
  <c r="AN28" i="20"/>
  <c r="AM28" i="20"/>
  <c r="AL28" i="20"/>
  <c r="AK28" i="20"/>
  <c r="CE27" i="20"/>
  <c r="CD27" i="20"/>
  <c r="CC27" i="20"/>
  <c r="CB27" i="20"/>
  <c r="CA27" i="20"/>
  <c r="BZ27" i="20"/>
  <c r="BY27" i="20"/>
  <c r="BX27" i="20"/>
  <c r="BW27" i="20"/>
  <c r="BV27" i="20"/>
  <c r="BT27" i="20"/>
  <c r="BS27" i="20"/>
  <c r="BR27" i="20"/>
  <c r="BQ27" i="20"/>
  <c r="BP27" i="20"/>
  <c r="BO27" i="20"/>
  <c r="BN27" i="20"/>
  <c r="BM27" i="20"/>
  <c r="BL27" i="20"/>
  <c r="BK27" i="20"/>
  <c r="BJ27" i="20"/>
  <c r="BC27" i="20"/>
  <c r="K138" i="20" s="1"/>
  <c r="AZ27" i="20"/>
  <c r="BA27" i="20" s="1"/>
  <c r="AX27" i="20"/>
  <c r="I138" i="20" s="1"/>
  <c r="AT27" i="20"/>
  <c r="AS27" i="20"/>
  <c r="AR27" i="20"/>
  <c r="AQ27" i="20"/>
  <c r="AP27" i="20"/>
  <c r="AO27" i="20"/>
  <c r="AN27" i="20"/>
  <c r="AM27" i="20"/>
  <c r="AL27" i="20"/>
  <c r="AK27" i="20"/>
  <c r="CE26" i="20"/>
  <c r="CD26" i="20"/>
  <c r="CC26" i="20"/>
  <c r="CB26" i="20"/>
  <c r="CA26" i="20"/>
  <c r="BZ26" i="20"/>
  <c r="BY26" i="20"/>
  <c r="BX26" i="20"/>
  <c r="BW26" i="20"/>
  <c r="BV26" i="20"/>
  <c r="BT26" i="20"/>
  <c r="BS26" i="20"/>
  <c r="BR26" i="20"/>
  <c r="BQ26" i="20"/>
  <c r="BP26" i="20"/>
  <c r="BO26" i="20"/>
  <c r="BN26" i="20"/>
  <c r="BM26" i="20"/>
  <c r="BL26" i="20"/>
  <c r="BK26" i="20"/>
  <c r="BJ26" i="20"/>
  <c r="BC26" i="20"/>
  <c r="K137" i="20" s="1"/>
  <c r="AZ26" i="20"/>
  <c r="AX26" i="20"/>
  <c r="I137" i="20" s="1"/>
  <c r="AT26" i="20"/>
  <c r="AS26" i="20"/>
  <c r="AR26" i="20"/>
  <c r="AQ26" i="20"/>
  <c r="AP26" i="20"/>
  <c r="AO26" i="20"/>
  <c r="AN26" i="20"/>
  <c r="AM26" i="20"/>
  <c r="AL26" i="20"/>
  <c r="AK26" i="20"/>
  <c r="CE25" i="20"/>
  <c r="CD25" i="20"/>
  <c r="CC25" i="20"/>
  <c r="CB25" i="20"/>
  <c r="CA25" i="20"/>
  <c r="BZ25" i="20"/>
  <c r="BY25" i="20"/>
  <c r="BX25" i="20"/>
  <c r="BW25" i="20"/>
  <c r="BV25" i="20"/>
  <c r="BT25" i="20"/>
  <c r="BS25" i="20"/>
  <c r="BR25" i="20"/>
  <c r="BQ25" i="20"/>
  <c r="BP25" i="20"/>
  <c r="BO25" i="20"/>
  <c r="BN25" i="20"/>
  <c r="BM25" i="20"/>
  <c r="BL25" i="20"/>
  <c r="BK25" i="20"/>
  <c r="BJ25" i="20"/>
  <c r="BC25" i="20"/>
  <c r="K136" i="20" s="1"/>
  <c r="AZ25" i="20"/>
  <c r="BA25" i="20" s="1"/>
  <c r="AX25" i="20"/>
  <c r="AY25" i="20" s="1"/>
  <c r="AT25" i="20"/>
  <c r="AS25" i="20"/>
  <c r="AR25" i="20"/>
  <c r="AQ25" i="20"/>
  <c r="AP25" i="20"/>
  <c r="AO25" i="20"/>
  <c r="AN25" i="20"/>
  <c r="AM25" i="20"/>
  <c r="AL25" i="20"/>
  <c r="AK25" i="20"/>
  <c r="CE24" i="20"/>
  <c r="CD24" i="20"/>
  <c r="CC24" i="20"/>
  <c r="CB24" i="20"/>
  <c r="CA24" i="20"/>
  <c r="BZ24" i="20"/>
  <c r="BY24" i="20"/>
  <c r="BX24" i="20"/>
  <c r="BW24" i="20"/>
  <c r="BV24" i="20"/>
  <c r="BT24" i="20"/>
  <c r="BS24" i="20"/>
  <c r="BR24" i="20"/>
  <c r="BQ24" i="20"/>
  <c r="BP24" i="20"/>
  <c r="BO24" i="20"/>
  <c r="BN24" i="20"/>
  <c r="BM24" i="20"/>
  <c r="BL24" i="20"/>
  <c r="BK24" i="20"/>
  <c r="BJ24" i="20"/>
  <c r="BC24" i="20"/>
  <c r="K135" i="20" s="1"/>
  <c r="AZ24" i="20"/>
  <c r="H135" i="20" s="1"/>
  <c r="AX24" i="20"/>
  <c r="AT24" i="20"/>
  <c r="AS24" i="20"/>
  <c r="AR24" i="20"/>
  <c r="AQ24" i="20"/>
  <c r="AP24" i="20"/>
  <c r="AO24" i="20"/>
  <c r="AN24" i="20"/>
  <c r="AM24" i="20"/>
  <c r="AL24" i="20"/>
  <c r="AK24" i="20"/>
  <c r="CE23" i="20"/>
  <c r="CD23" i="20"/>
  <c r="CC23" i="20"/>
  <c r="CB23" i="20"/>
  <c r="CA23" i="20"/>
  <c r="BZ23" i="20"/>
  <c r="BY23" i="20"/>
  <c r="BX23" i="20"/>
  <c r="BW23" i="20"/>
  <c r="BV23" i="20"/>
  <c r="BT23" i="20"/>
  <c r="BS23" i="20"/>
  <c r="BR23" i="20"/>
  <c r="BQ23" i="20"/>
  <c r="BP23" i="20"/>
  <c r="BO23" i="20"/>
  <c r="BN23" i="20"/>
  <c r="BM23" i="20"/>
  <c r="BL23" i="20"/>
  <c r="BK23" i="20"/>
  <c r="BJ23" i="20"/>
  <c r="BC23" i="20"/>
  <c r="K134" i="20" s="1"/>
  <c r="AZ23" i="20"/>
  <c r="BA23" i="20" s="1"/>
  <c r="AX23" i="20"/>
  <c r="I134" i="20" s="1"/>
  <c r="AT23" i="20"/>
  <c r="AS23" i="20"/>
  <c r="AR23" i="20"/>
  <c r="AQ23" i="20"/>
  <c r="AP23" i="20"/>
  <c r="AO23" i="20"/>
  <c r="AN23" i="20"/>
  <c r="AM23" i="20"/>
  <c r="AL23" i="20"/>
  <c r="AK23" i="20"/>
  <c r="CE22" i="20"/>
  <c r="CD22" i="20"/>
  <c r="CC22" i="20"/>
  <c r="CB22" i="20"/>
  <c r="CA22" i="20"/>
  <c r="BZ22" i="20"/>
  <c r="BY22" i="20"/>
  <c r="BX22" i="20"/>
  <c r="BW22" i="20"/>
  <c r="BV22" i="20"/>
  <c r="BT22" i="20"/>
  <c r="BS22" i="20"/>
  <c r="BR22" i="20"/>
  <c r="BQ22" i="20"/>
  <c r="BP22" i="20"/>
  <c r="BO22" i="20"/>
  <c r="BN22" i="20"/>
  <c r="BM22" i="20"/>
  <c r="BL22" i="20"/>
  <c r="BK22" i="20"/>
  <c r="BJ22" i="20"/>
  <c r="BC22" i="20"/>
  <c r="K133" i="20" s="1"/>
  <c r="AZ22" i="20"/>
  <c r="H133" i="20" s="1"/>
  <c r="AX22" i="20"/>
  <c r="I133" i="20" s="1"/>
  <c r="AT22" i="20"/>
  <c r="AS22" i="20"/>
  <c r="AR22" i="20"/>
  <c r="AQ22" i="20"/>
  <c r="AP22" i="20"/>
  <c r="AO22" i="20"/>
  <c r="AN22" i="20"/>
  <c r="AM22" i="20"/>
  <c r="AL22" i="20"/>
  <c r="AK22" i="20"/>
  <c r="CE21" i="20"/>
  <c r="CD21" i="20"/>
  <c r="CC21" i="20"/>
  <c r="CB21" i="20"/>
  <c r="CA21" i="20"/>
  <c r="BZ21" i="20"/>
  <c r="BY21" i="20"/>
  <c r="BX21" i="20"/>
  <c r="BW21" i="20"/>
  <c r="BV21" i="20"/>
  <c r="BT21" i="20"/>
  <c r="BS21" i="20"/>
  <c r="BR21" i="20"/>
  <c r="BQ21" i="20"/>
  <c r="BP21" i="20"/>
  <c r="BO21" i="20"/>
  <c r="BN21" i="20"/>
  <c r="BM21" i="20"/>
  <c r="BL21" i="20"/>
  <c r="BK21" i="20"/>
  <c r="BJ21" i="20"/>
  <c r="BC21" i="20"/>
  <c r="K132" i="20" s="1"/>
  <c r="AZ21" i="20"/>
  <c r="H132" i="20" s="1"/>
  <c r="AX21" i="20"/>
  <c r="AT21" i="20"/>
  <c r="AS21" i="20"/>
  <c r="AR21" i="20"/>
  <c r="AQ21" i="20"/>
  <c r="AP21" i="20"/>
  <c r="AO21" i="20"/>
  <c r="AN21" i="20"/>
  <c r="AM21" i="20"/>
  <c r="AL21" i="20"/>
  <c r="AK21" i="20"/>
  <c r="CE20" i="20"/>
  <c r="CD20" i="20"/>
  <c r="CC20" i="20"/>
  <c r="CB20" i="20"/>
  <c r="CA20" i="20"/>
  <c r="BZ20" i="20"/>
  <c r="BY20" i="20"/>
  <c r="BX20" i="20"/>
  <c r="BW20" i="20"/>
  <c r="BV20" i="20"/>
  <c r="BT20" i="20"/>
  <c r="BS20" i="20"/>
  <c r="BR20" i="20"/>
  <c r="BQ20" i="20"/>
  <c r="BP20" i="20"/>
  <c r="BO20" i="20"/>
  <c r="BN20" i="20"/>
  <c r="BM20" i="20"/>
  <c r="BL20" i="20"/>
  <c r="BK20" i="20"/>
  <c r="BJ20" i="20"/>
  <c r="BC20" i="20"/>
  <c r="K131" i="20" s="1"/>
  <c r="AZ20" i="20"/>
  <c r="H131" i="20" s="1"/>
  <c r="AX20" i="20"/>
  <c r="I131" i="20" s="1"/>
  <c r="AT20" i="20"/>
  <c r="AS20" i="20"/>
  <c r="AR20" i="20"/>
  <c r="AQ20" i="20"/>
  <c r="AP20" i="20"/>
  <c r="AO20" i="20"/>
  <c r="AN20" i="20"/>
  <c r="AM20" i="20"/>
  <c r="AL20" i="20"/>
  <c r="AK20" i="20"/>
  <c r="CE19" i="20"/>
  <c r="CD19" i="20"/>
  <c r="CC19" i="20"/>
  <c r="CB19" i="20"/>
  <c r="CA19" i="20"/>
  <c r="BZ19" i="20"/>
  <c r="BY19" i="20"/>
  <c r="BX19" i="20"/>
  <c r="BW19" i="20"/>
  <c r="BV19" i="20"/>
  <c r="BT19" i="20"/>
  <c r="BS19" i="20"/>
  <c r="BR19" i="20"/>
  <c r="BQ19" i="20"/>
  <c r="BP19" i="20"/>
  <c r="BO19" i="20"/>
  <c r="BN19" i="20"/>
  <c r="BM19" i="20"/>
  <c r="BL19" i="20"/>
  <c r="BK19" i="20"/>
  <c r="BJ19" i="20"/>
  <c r="BC19" i="20"/>
  <c r="K130" i="20" s="1"/>
  <c r="AZ19" i="20"/>
  <c r="BA19" i="20" s="1"/>
  <c r="AX19" i="20"/>
  <c r="I130" i="20" s="1"/>
  <c r="AT19" i="20"/>
  <c r="AS19" i="20"/>
  <c r="AR19" i="20"/>
  <c r="AQ19" i="20"/>
  <c r="AP19" i="20"/>
  <c r="AO19" i="20"/>
  <c r="AN19" i="20"/>
  <c r="AM19" i="20"/>
  <c r="AL19" i="20"/>
  <c r="AK19" i="20"/>
  <c r="CE18" i="20"/>
  <c r="CD18" i="20"/>
  <c r="CC18" i="20"/>
  <c r="CB18" i="20"/>
  <c r="CA18" i="20"/>
  <c r="BZ18" i="20"/>
  <c r="BY18" i="20"/>
  <c r="BX18" i="20"/>
  <c r="BW18" i="20"/>
  <c r="BV18" i="20"/>
  <c r="BT18" i="20"/>
  <c r="BS18" i="20"/>
  <c r="BR18" i="20"/>
  <c r="BQ18" i="20"/>
  <c r="BP18" i="20"/>
  <c r="BO18" i="20"/>
  <c r="BN18" i="20"/>
  <c r="BM18" i="20"/>
  <c r="BL18" i="20"/>
  <c r="BK18" i="20"/>
  <c r="BJ18" i="20"/>
  <c r="BC18" i="20"/>
  <c r="K129" i="20" s="1"/>
  <c r="AZ18" i="20"/>
  <c r="H129" i="20" s="1"/>
  <c r="AX18" i="20"/>
  <c r="I129" i="20" s="1"/>
  <c r="AT18" i="20"/>
  <c r="AS18" i="20"/>
  <c r="AR18" i="20"/>
  <c r="AQ18" i="20"/>
  <c r="AP18" i="20"/>
  <c r="AO18" i="20"/>
  <c r="AN18" i="20"/>
  <c r="AM18" i="20"/>
  <c r="AL18" i="20"/>
  <c r="AK18" i="20"/>
  <c r="CE17" i="20"/>
  <c r="CD17" i="20"/>
  <c r="CC17" i="20"/>
  <c r="CB17" i="20"/>
  <c r="CA17" i="20"/>
  <c r="BZ17" i="20"/>
  <c r="BY17" i="20"/>
  <c r="BX17" i="20"/>
  <c r="BW17" i="20"/>
  <c r="BV17" i="20"/>
  <c r="BT17" i="20"/>
  <c r="BS17" i="20"/>
  <c r="BR17" i="20"/>
  <c r="BQ17" i="20"/>
  <c r="BP17" i="20"/>
  <c r="BO17" i="20"/>
  <c r="BN17" i="20"/>
  <c r="BM17" i="20"/>
  <c r="BL17" i="20"/>
  <c r="BK17" i="20"/>
  <c r="BJ17" i="20"/>
  <c r="BC17" i="20"/>
  <c r="K128" i="20" s="1"/>
  <c r="AZ17" i="20"/>
  <c r="H128" i="20" s="1"/>
  <c r="AX17" i="20"/>
  <c r="AT17" i="20"/>
  <c r="AS17" i="20"/>
  <c r="AR17" i="20"/>
  <c r="AQ17" i="20"/>
  <c r="AP17" i="20"/>
  <c r="AO17" i="20"/>
  <c r="AN17" i="20"/>
  <c r="AM17" i="20"/>
  <c r="AL17" i="20"/>
  <c r="AK17" i="20"/>
  <c r="CE16" i="20"/>
  <c r="CD16" i="20"/>
  <c r="CC16" i="20"/>
  <c r="CB16" i="20"/>
  <c r="CA16" i="20"/>
  <c r="BZ16" i="20"/>
  <c r="BY16" i="20"/>
  <c r="BX16" i="20"/>
  <c r="BW16" i="20"/>
  <c r="BV16" i="20"/>
  <c r="BT16" i="20"/>
  <c r="BS16" i="20"/>
  <c r="BR16" i="20"/>
  <c r="BQ16" i="20"/>
  <c r="BP16" i="20"/>
  <c r="BO16" i="20"/>
  <c r="BN16" i="20"/>
  <c r="BM16" i="20"/>
  <c r="BL16" i="20"/>
  <c r="BK16" i="20"/>
  <c r="BJ16" i="20"/>
  <c r="BC16" i="20"/>
  <c r="K127" i="20" s="1"/>
  <c r="AZ16" i="20"/>
  <c r="H127" i="20" s="1"/>
  <c r="AX16" i="20"/>
  <c r="I127" i="20" s="1"/>
  <c r="AT16" i="20"/>
  <c r="AS16" i="20"/>
  <c r="AR16" i="20"/>
  <c r="AQ16" i="20"/>
  <c r="AP16" i="20"/>
  <c r="AO16" i="20"/>
  <c r="AN16" i="20"/>
  <c r="AM16" i="20"/>
  <c r="AL16" i="20"/>
  <c r="AK16" i="20"/>
  <c r="CE15" i="20"/>
  <c r="CD15" i="20"/>
  <c r="CC15" i="20"/>
  <c r="CB15" i="20"/>
  <c r="CA15" i="20"/>
  <c r="BZ15" i="20"/>
  <c r="BY15" i="20"/>
  <c r="BX15" i="20"/>
  <c r="BW15" i="20"/>
  <c r="BV15" i="20"/>
  <c r="BT15" i="20"/>
  <c r="BS15" i="20"/>
  <c r="BR15" i="20"/>
  <c r="BQ15" i="20"/>
  <c r="BP15" i="20"/>
  <c r="BO15" i="20"/>
  <c r="BN15" i="20"/>
  <c r="BM15" i="20"/>
  <c r="BL15" i="20"/>
  <c r="BK15" i="20"/>
  <c r="BJ15" i="20"/>
  <c r="BC15" i="20"/>
  <c r="K126" i="20" s="1"/>
  <c r="AZ15" i="20"/>
  <c r="H126" i="20" s="1"/>
  <c r="AX15" i="20"/>
  <c r="I126" i="20" s="1"/>
  <c r="AT15" i="20"/>
  <c r="AS15" i="20"/>
  <c r="AR15" i="20"/>
  <c r="AQ15" i="20"/>
  <c r="AP15" i="20"/>
  <c r="AO15" i="20"/>
  <c r="AN15" i="20"/>
  <c r="AM15" i="20"/>
  <c r="AL15" i="20"/>
  <c r="AK15" i="20"/>
  <c r="CE14" i="20"/>
  <c r="CD14" i="20"/>
  <c r="CC14" i="20"/>
  <c r="CB14" i="20"/>
  <c r="CA14" i="20"/>
  <c r="BZ14" i="20"/>
  <c r="BY14" i="20"/>
  <c r="BX14" i="20"/>
  <c r="BW14" i="20"/>
  <c r="BV14" i="20"/>
  <c r="BT14" i="20"/>
  <c r="BS14" i="20"/>
  <c r="BR14" i="20"/>
  <c r="BQ14" i="20"/>
  <c r="BP14" i="20"/>
  <c r="BO14" i="20"/>
  <c r="BN14" i="20"/>
  <c r="BM14" i="20"/>
  <c r="BL14" i="20"/>
  <c r="BK14" i="20"/>
  <c r="BJ14" i="20"/>
  <c r="BC14" i="20"/>
  <c r="K125" i="20" s="1"/>
  <c r="AZ14" i="20"/>
  <c r="H125" i="20" s="1"/>
  <c r="AX14" i="20"/>
  <c r="I125" i="20" s="1"/>
  <c r="AT14" i="20"/>
  <c r="AS14" i="20"/>
  <c r="AR14" i="20"/>
  <c r="AQ14" i="20"/>
  <c r="AP14" i="20"/>
  <c r="AO14" i="20"/>
  <c r="AN14" i="20"/>
  <c r="AM14" i="20"/>
  <c r="AL14" i="20"/>
  <c r="AK14" i="20"/>
  <c r="CE13" i="20"/>
  <c r="CD13" i="20"/>
  <c r="CC13" i="20"/>
  <c r="CB13" i="20"/>
  <c r="CA13" i="20"/>
  <c r="BZ13" i="20"/>
  <c r="BY13" i="20"/>
  <c r="BX13" i="20"/>
  <c r="BW13" i="20"/>
  <c r="BV13" i="20"/>
  <c r="BT13" i="20"/>
  <c r="BS13" i="20"/>
  <c r="BR13" i="20"/>
  <c r="BQ13" i="20"/>
  <c r="BP13" i="20"/>
  <c r="BO13" i="20"/>
  <c r="BN13" i="20"/>
  <c r="BM13" i="20"/>
  <c r="BL13" i="20"/>
  <c r="BK13" i="20"/>
  <c r="BJ13" i="20"/>
  <c r="BC13" i="20"/>
  <c r="K124" i="20" s="1"/>
  <c r="AZ13" i="20"/>
  <c r="H124" i="20" s="1"/>
  <c r="AX13" i="20"/>
  <c r="I124" i="20" s="1"/>
  <c r="AT13" i="20"/>
  <c r="AS13" i="20"/>
  <c r="AR13" i="20"/>
  <c r="AQ13" i="20"/>
  <c r="AP13" i="20"/>
  <c r="AO13" i="20"/>
  <c r="AN13" i="20"/>
  <c r="AM13" i="20"/>
  <c r="AL13" i="20"/>
  <c r="AK13" i="20"/>
  <c r="CE12" i="20"/>
  <c r="CD12" i="20"/>
  <c r="CC12" i="20"/>
  <c r="CB12" i="20"/>
  <c r="CA12" i="20"/>
  <c r="BZ12" i="20"/>
  <c r="BY12" i="20"/>
  <c r="BX12" i="20"/>
  <c r="BW12" i="20"/>
  <c r="BV12" i="20"/>
  <c r="BT12" i="20"/>
  <c r="BS12" i="20"/>
  <c r="BR12" i="20"/>
  <c r="BQ12" i="20"/>
  <c r="BP12" i="20"/>
  <c r="BO12" i="20"/>
  <c r="BN12" i="20"/>
  <c r="BM12" i="20"/>
  <c r="BL12" i="20"/>
  <c r="BK12" i="20"/>
  <c r="BJ12" i="20"/>
  <c r="BC12" i="20"/>
  <c r="K123" i="20" s="1"/>
  <c r="AZ12" i="20"/>
  <c r="H123" i="20" s="1"/>
  <c r="AX12" i="20"/>
  <c r="I123" i="20" s="1"/>
  <c r="AT12" i="20"/>
  <c r="AS12" i="20"/>
  <c r="AR12" i="20"/>
  <c r="AQ12" i="20"/>
  <c r="AP12" i="20"/>
  <c r="AO12" i="20"/>
  <c r="AN12" i="20"/>
  <c r="AM12" i="20"/>
  <c r="AL12" i="20"/>
  <c r="AK12" i="20"/>
  <c r="CE11" i="20"/>
  <c r="CD11" i="20"/>
  <c r="CC11" i="20"/>
  <c r="CB11" i="20"/>
  <c r="CA11" i="20"/>
  <c r="BZ11" i="20"/>
  <c r="BY11" i="20"/>
  <c r="BX11" i="20"/>
  <c r="BW11" i="20"/>
  <c r="BV11" i="20"/>
  <c r="BT11" i="20"/>
  <c r="BS11" i="20"/>
  <c r="BR11" i="20"/>
  <c r="BQ11" i="20"/>
  <c r="BP11" i="20"/>
  <c r="BO11" i="20"/>
  <c r="BN11" i="20"/>
  <c r="BM11" i="20"/>
  <c r="BL11" i="20"/>
  <c r="BK11" i="20"/>
  <c r="BJ11" i="20"/>
  <c r="BC11" i="20"/>
  <c r="K122" i="20" s="1"/>
  <c r="AZ11" i="20"/>
  <c r="H122" i="20" s="1"/>
  <c r="AX11" i="20"/>
  <c r="I122" i="20" s="1"/>
  <c r="AT11" i="20"/>
  <c r="AS11" i="20"/>
  <c r="AR11" i="20"/>
  <c r="AQ11" i="20"/>
  <c r="AP11" i="20"/>
  <c r="AO11" i="20"/>
  <c r="AN11" i="20"/>
  <c r="AM11" i="20"/>
  <c r="AL11" i="20"/>
  <c r="AK11" i="20"/>
  <c r="CE10" i="20"/>
  <c r="CD10" i="20"/>
  <c r="CC10" i="20"/>
  <c r="CB10" i="20"/>
  <c r="CA10" i="20"/>
  <c r="BZ10" i="20"/>
  <c r="BY10" i="20"/>
  <c r="BX10" i="20"/>
  <c r="BW10" i="20"/>
  <c r="BV10" i="20"/>
  <c r="BT10" i="20"/>
  <c r="BS10" i="20"/>
  <c r="BR10" i="20"/>
  <c r="BQ10" i="20"/>
  <c r="BP10" i="20"/>
  <c r="BO10" i="20"/>
  <c r="BN10" i="20"/>
  <c r="BM10" i="20"/>
  <c r="BL10" i="20"/>
  <c r="BK10" i="20"/>
  <c r="BJ10" i="20"/>
  <c r="BC10" i="20"/>
  <c r="K121" i="20" s="1"/>
  <c r="AZ10" i="20"/>
  <c r="H121" i="20" s="1"/>
  <c r="AX10" i="20"/>
  <c r="I121" i="20" s="1"/>
  <c r="AT10" i="20"/>
  <c r="AS10" i="20"/>
  <c r="AR10" i="20"/>
  <c r="AQ10" i="20"/>
  <c r="AP10" i="20"/>
  <c r="AO10" i="20"/>
  <c r="AN10" i="20"/>
  <c r="AM10" i="20"/>
  <c r="AL10" i="20"/>
  <c r="AK10" i="20"/>
  <c r="CE9" i="20"/>
  <c r="CD9" i="20"/>
  <c r="CC9" i="20"/>
  <c r="CB9" i="20"/>
  <c r="CA9" i="20"/>
  <c r="BZ9" i="20"/>
  <c r="BZ36" i="20" s="1"/>
  <c r="T94" i="20" s="1"/>
  <c r="K80" i="20" s="1"/>
  <c r="BY9" i="20"/>
  <c r="BX9" i="20"/>
  <c r="BW9" i="20"/>
  <c r="BV9" i="20"/>
  <c r="BT9" i="20"/>
  <c r="BS9" i="20"/>
  <c r="BR9" i="20"/>
  <c r="BQ9" i="20"/>
  <c r="BQ36" i="20" s="1"/>
  <c r="U96" i="20" s="1"/>
  <c r="BP9" i="20"/>
  <c r="BO9" i="20"/>
  <c r="BN9" i="20"/>
  <c r="BM9" i="20"/>
  <c r="BL9" i="20"/>
  <c r="BK9" i="20"/>
  <c r="BJ9" i="20"/>
  <c r="BC9" i="20"/>
  <c r="K120" i="20" s="1"/>
  <c r="AZ9" i="20"/>
  <c r="BA9" i="20" s="1"/>
  <c r="AX9" i="20"/>
  <c r="I120" i="20" s="1"/>
  <c r="AT9" i="20"/>
  <c r="AS9" i="20"/>
  <c r="AR9" i="20"/>
  <c r="AQ9" i="20"/>
  <c r="AP9" i="20"/>
  <c r="AO9" i="20"/>
  <c r="AN9" i="20"/>
  <c r="AM9" i="20"/>
  <c r="AL9" i="20"/>
  <c r="AK9" i="20"/>
  <c r="CE8" i="20"/>
  <c r="CD8" i="20"/>
  <c r="CC8" i="20"/>
  <c r="CB8" i="20"/>
  <c r="CA8" i="20"/>
  <c r="BZ8" i="20"/>
  <c r="BY8" i="20"/>
  <c r="BX8" i="20"/>
  <c r="BW8" i="20"/>
  <c r="BV8" i="20"/>
  <c r="BT8" i="20"/>
  <c r="BS8" i="20"/>
  <c r="BR8" i="20"/>
  <c r="BQ8" i="20"/>
  <c r="BP8" i="20"/>
  <c r="BO8" i="20"/>
  <c r="BN8" i="20"/>
  <c r="BM8" i="20"/>
  <c r="BL8" i="20"/>
  <c r="BK8" i="20"/>
  <c r="BJ8" i="20"/>
  <c r="BC8" i="20"/>
  <c r="K119" i="20" s="1"/>
  <c r="AZ8" i="20"/>
  <c r="H119" i="20" s="1"/>
  <c r="AX8" i="20"/>
  <c r="I119" i="20" s="1"/>
  <c r="AT8" i="20"/>
  <c r="AS8" i="20"/>
  <c r="AR8" i="20"/>
  <c r="AQ8" i="20"/>
  <c r="AP8" i="20"/>
  <c r="AO8" i="20"/>
  <c r="AN8" i="20"/>
  <c r="AM8" i="20"/>
  <c r="AL8" i="20"/>
  <c r="AK8" i="20"/>
  <c r="CE7" i="20"/>
  <c r="CD7" i="20"/>
  <c r="CC7" i="20"/>
  <c r="CB7" i="20"/>
  <c r="CA7" i="20"/>
  <c r="BZ7" i="20"/>
  <c r="BY7" i="20"/>
  <c r="BX7" i="20"/>
  <c r="BW7" i="20"/>
  <c r="BV7" i="20"/>
  <c r="BT7" i="20"/>
  <c r="BS7" i="20"/>
  <c r="BR7" i="20"/>
  <c r="BQ7" i="20"/>
  <c r="BP7" i="20"/>
  <c r="BO7" i="20"/>
  <c r="BN7" i="20"/>
  <c r="BM7" i="20"/>
  <c r="BL7" i="20"/>
  <c r="BK7" i="20"/>
  <c r="BJ7" i="20"/>
  <c r="BC7" i="20"/>
  <c r="K118" i="20" s="1"/>
  <c r="AZ7" i="20"/>
  <c r="H118" i="20" s="1"/>
  <c r="AX7" i="20"/>
  <c r="I118" i="20" s="1"/>
  <c r="AT7" i="20"/>
  <c r="AS7" i="20"/>
  <c r="AR7" i="20"/>
  <c r="AQ7" i="20"/>
  <c r="AP7" i="20"/>
  <c r="AO7" i="20"/>
  <c r="AN7" i="20"/>
  <c r="AM7" i="20"/>
  <c r="AL7" i="20"/>
  <c r="AK7" i="20"/>
  <c r="CE6" i="20"/>
  <c r="CD6" i="20"/>
  <c r="CC6" i="20"/>
  <c r="CB6" i="20"/>
  <c r="CA6" i="20"/>
  <c r="BZ6" i="20"/>
  <c r="BY6" i="20"/>
  <c r="BX6" i="20"/>
  <c r="BW6" i="20"/>
  <c r="BV6" i="20"/>
  <c r="BT6" i="20"/>
  <c r="BS6" i="20"/>
  <c r="BR6" i="20"/>
  <c r="BQ6" i="20"/>
  <c r="BP6" i="20"/>
  <c r="BO6" i="20"/>
  <c r="BN6" i="20"/>
  <c r="BM6" i="20"/>
  <c r="BL6" i="20"/>
  <c r="BK6" i="20"/>
  <c r="BJ6" i="20"/>
  <c r="BC6" i="20"/>
  <c r="K117" i="20" s="1"/>
  <c r="AZ6" i="20"/>
  <c r="H117" i="20" s="1"/>
  <c r="AX6" i="20"/>
  <c r="I117" i="20" s="1"/>
  <c r="AT6" i="20"/>
  <c r="AS6" i="20"/>
  <c r="AR6" i="20"/>
  <c r="AQ6" i="20"/>
  <c r="AP6" i="20"/>
  <c r="AO6" i="20"/>
  <c r="AN6" i="20"/>
  <c r="AM6" i="20"/>
  <c r="AL6" i="20"/>
  <c r="AK6" i="20"/>
  <c r="CE5" i="20"/>
  <c r="CD5" i="20"/>
  <c r="CC5" i="20"/>
  <c r="CB5" i="20"/>
  <c r="CA5" i="20"/>
  <c r="BZ5" i="20"/>
  <c r="BY5" i="20"/>
  <c r="BX5" i="20"/>
  <c r="BW5" i="20"/>
  <c r="BV5" i="20"/>
  <c r="BT5" i="20"/>
  <c r="BS5" i="20"/>
  <c r="BR5" i="20"/>
  <c r="BQ5" i="20"/>
  <c r="BP5" i="20"/>
  <c r="BO5" i="20"/>
  <c r="BN5" i="20"/>
  <c r="BM5" i="20"/>
  <c r="BL5" i="20"/>
  <c r="BK5" i="20"/>
  <c r="BJ5" i="20"/>
  <c r="BC5" i="20"/>
  <c r="K116" i="20" s="1"/>
  <c r="AZ5" i="20"/>
  <c r="BA5" i="20" s="1"/>
  <c r="AX5" i="20"/>
  <c r="I116" i="20" s="1"/>
  <c r="AT5" i="20"/>
  <c r="AS5" i="20"/>
  <c r="AR5" i="20"/>
  <c r="AQ5" i="20"/>
  <c r="AP5" i="20"/>
  <c r="AO5" i="20"/>
  <c r="AN5" i="20"/>
  <c r="AM5" i="20"/>
  <c r="AL5" i="20"/>
  <c r="AK5" i="20"/>
  <c r="CE4" i="20"/>
  <c r="CD4" i="20"/>
  <c r="CC4" i="20"/>
  <c r="CB4" i="20"/>
  <c r="CA4" i="20"/>
  <c r="BZ4" i="20"/>
  <c r="BY4" i="20"/>
  <c r="BX4" i="20"/>
  <c r="BW4" i="20"/>
  <c r="BV4" i="20"/>
  <c r="BT4" i="20"/>
  <c r="BS4" i="20"/>
  <c r="BR4" i="20"/>
  <c r="BQ4" i="20"/>
  <c r="BP4" i="20"/>
  <c r="BO4" i="20"/>
  <c r="BN4" i="20"/>
  <c r="BM4" i="20"/>
  <c r="BL4" i="20"/>
  <c r="BK4" i="20"/>
  <c r="BJ4" i="20"/>
  <c r="BC4" i="20"/>
  <c r="K115" i="20" s="1"/>
  <c r="AZ4" i="20"/>
  <c r="H115" i="20" s="1"/>
  <c r="AX4" i="20"/>
  <c r="I115" i="20" s="1"/>
  <c r="AT4" i="20"/>
  <c r="AS4" i="20"/>
  <c r="AR4" i="20"/>
  <c r="AQ4" i="20"/>
  <c r="AP4" i="20"/>
  <c r="AO4" i="20"/>
  <c r="AN4" i="20"/>
  <c r="AM4" i="20"/>
  <c r="AL4" i="20"/>
  <c r="AK4" i="20"/>
  <c r="CE3" i="20"/>
  <c r="CD3" i="20"/>
  <c r="CD31" i="20" s="1"/>
  <c r="CC3" i="20"/>
  <c r="CB3" i="20"/>
  <c r="CA3" i="20"/>
  <c r="BZ3" i="20"/>
  <c r="BY3" i="20"/>
  <c r="BX3" i="20"/>
  <c r="BW3" i="20"/>
  <c r="BV3" i="20"/>
  <c r="BV31" i="20" s="1"/>
  <c r="BT3" i="20"/>
  <c r="BS3" i="20"/>
  <c r="BR3" i="20"/>
  <c r="BQ3" i="20"/>
  <c r="BP3" i="20"/>
  <c r="BO3" i="20"/>
  <c r="BN3" i="20"/>
  <c r="BM3" i="20"/>
  <c r="BM31" i="20" s="1"/>
  <c r="BL3" i="20"/>
  <c r="BK3" i="20"/>
  <c r="BJ3" i="20"/>
  <c r="BC3" i="20"/>
  <c r="K114" i="20" s="1"/>
  <c r="AZ3" i="20"/>
  <c r="H114" i="20" s="1"/>
  <c r="AX3" i="20"/>
  <c r="I114" i="20" s="1"/>
  <c r="AT3" i="20"/>
  <c r="AS3" i="20"/>
  <c r="AR3" i="20"/>
  <c r="AQ3" i="20"/>
  <c r="AP3" i="20"/>
  <c r="AO3" i="20"/>
  <c r="AN3" i="20"/>
  <c r="AM3" i="20"/>
  <c r="AL3" i="20"/>
  <c r="AK3" i="20"/>
  <c r="BY36" i="20" l="1"/>
  <c r="T93" i="20" s="1"/>
  <c r="J80" i="20" s="1"/>
  <c r="BN31" i="20"/>
  <c r="BW31" i="20"/>
  <c r="CE31" i="20"/>
  <c r="BP32" i="20"/>
  <c r="BX35" i="20"/>
  <c r="R92" i="20" s="1"/>
  <c r="I78" i="20" s="1"/>
  <c r="BB5" i="20"/>
  <c r="J116" i="20" s="1"/>
  <c r="BB9" i="20"/>
  <c r="J120" i="20" s="1"/>
  <c r="BV36" i="20"/>
  <c r="T90" i="20" s="1"/>
  <c r="G80" i="20" s="1"/>
  <c r="BM36" i="20"/>
  <c r="U92" i="20" s="1"/>
  <c r="I79" i="20" s="1"/>
  <c r="CD36" i="20"/>
  <c r="T98" i="20" s="1"/>
  <c r="BB13" i="20"/>
  <c r="J124" i="20" s="1"/>
  <c r="CA33" i="20"/>
  <c r="BB3" i="20"/>
  <c r="J114" i="20" s="1"/>
  <c r="BB4" i="20"/>
  <c r="J115" i="20" s="1"/>
  <c r="BR33" i="20"/>
  <c r="CA31" i="20"/>
  <c r="BL32" i="20"/>
  <c r="CC32" i="20"/>
  <c r="BB7" i="20"/>
  <c r="J118" i="20" s="1"/>
  <c r="BB8" i="20"/>
  <c r="J119" i="20" s="1"/>
  <c r="BB10" i="20"/>
  <c r="J121" i="20" s="1"/>
  <c r="BP36" i="20"/>
  <c r="U95" i="20" s="1"/>
  <c r="BY34" i="20"/>
  <c r="P93" i="20" s="1"/>
  <c r="BB11" i="20"/>
  <c r="J122" i="20" s="1"/>
  <c r="BB12" i="20"/>
  <c r="J123" i="20" s="1"/>
  <c r="BB14" i="20"/>
  <c r="J125" i="20" s="1"/>
  <c r="BB15" i="20"/>
  <c r="J126" i="20" s="1"/>
  <c r="BB16" i="20"/>
  <c r="J127" i="20" s="1"/>
  <c r="BB17" i="20"/>
  <c r="J128" i="20" s="1"/>
  <c r="BB19" i="20"/>
  <c r="J130" i="20" s="1"/>
  <c r="BB20" i="20"/>
  <c r="J131" i="20" s="1"/>
  <c r="BB21" i="20"/>
  <c r="J132" i="20" s="1"/>
  <c r="BB23" i="20"/>
  <c r="J134" i="20" s="1"/>
  <c r="BB24" i="20"/>
  <c r="J135" i="20" s="1"/>
  <c r="BL34" i="20"/>
  <c r="Q91" i="20" s="1"/>
  <c r="H83" i="20" s="1"/>
  <c r="BP34" i="20"/>
  <c r="Q95" i="20" s="1"/>
  <c r="CC34" i="20"/>
  <c r="P97" i="20" s="1"/>
  <c r="O34" i="20"/>
  <c r="Y34" i="20"/>
  <c r="AC34" i="20"/>
  <c r="BB28" i="20"/>
  <c r="J139" i="20" s="1"/>
  <c r="BX37" i="20"/>
  <c r="V92" i="20" s="1"/>
  <c r="I82" i="20" s="1"/>
  <c r="K34" i="20"/>
  <c r="AG34" i="20"/>
  <c r="BJ31" i="20"/>
  <c r="AY5" i="20"/>
  <c r="H138" i="20"/>
  <c r="BA3" i="20"/>
  <c r="AY19" i="20"/>
  <c r="BA11" i="20"/>
  <c r="AY13" i="20"/>
  <c r="AY18" i="20"/>
  <c r="BA20" i="20"/>
  <c r="AY22" i="20"/>
  <c r="BA29" i="20"/>
  <c r="BJ33" i="20"/>
  <c r="BA28" i="20"/>
  <c r="H120" i="20"/>
  <c r="BA7" i="20"/>
  <c r="AY9" i="20"/>
  <c r="BA15" i="20"/>
  <c r="AY20" i="20"/>
  <c r="BA24" i="20"/>
  <c r="AY26" i="20"/>
  <c r="AY30" i="20"/>
  <c r="H136" i="20"/>
  <c r="BK32" i="20"/>
  <c r="BK33" i="20"/>
  <c r="BK31" i="20"/>
  <c r="BS32" i="20"/>
  <c r="BS33" i="20"/>
  <c r="BS31" i="20"/>
  <c r="BY33" i="20"/>
  <c r="BY31" i="20"/>
  <c r="BY35" i="20"/>
  <c r="R93" i="20" s="1"/>
  <c r="J78" i="20" s="1"/>
  <c r="CA36" i="20"/>
  <c r="T95" i="20" s="1"/>
  <c r="BB18" i="20"/>
  <c r="J129" i="20" s="1"/>
  <c r="AY23" i="20"/>
  <c r="H34" i="20"/>
  <c r="L34" i="20"/>
  <c r="P34" i="20"/>
  <c r="Z34" i="20"/>
  <c r="AD34" i="20"/>
  <c r="AH34" i="20"/>
  <c r="BB26" i="20"/>
  <c r="J137" i="20" s="1"/>
  <c r="H137" i="20"/>
  <c r="BA26" i="20"/>
  <c r="BB29" i="20"/>
  <c r="J140" i="20" s="1"/>
  <c r="BW33" i="20"/>
  <c r="H130" i="20"/>
  <c r="BO32" i="20"/>
  <c r="BO33" i="20"/>
  <c r="BO31" i="20"/>
  <c r="BX32" i="20"/>
  <c r="BX33" i="20"/>
  <c r="BX31" i="20"/>
  <c r="CB32" i="20"/>
  <c r="CB33" i="20"/>
  <c r="CB31" i="20"/>
  <c r="BR31" i="20"/>
  <c r="BS35" i="20"/>
  <c r="S98" i="20" s="1"/>
  <c r="BL33" i="20"/>
  <c r="BL31" i="20"/>
  <c r="BL35" i="20"/>
  <c r="S91" i="20" s="1"/>
  <c r="H77" i="20" s="1"/>
  <c r="BT33" i="20"/>
  <c r="BT31" i="20"/>
  <c r="BT35" i="20"/>
  <c r="S99" i="20" s="1"/>
  <c r="BJ36" i="20"/>
  <c r="U89" i="20" s="1"/>
  <c r="F79" i="20" s="1"/>
  <c r="BR36" i="20"/>
  <c r="U97" i="20" s="1"/>
  <c r="BW36" i="20"/>
  <c r="T91" i="20" s="1"/>
  <c r="H80" i="20" s="1"/>
  <c r="CE36" i="20"/>
  <c r="T99" i="20" s="1"/>
  <c r="AY10" i="20"/>
  <c r="BA12" i="20"/>
  <c r="BA17" i="20"/>
  <c r="BQ33" i="20"/>
  <c r="BQ35" i="20"/>
  <c r="S96" i="20" s="1"/>
  <c r="BQ32" i="20"/>
  <c r="BZ33" i="20"/>
  <c r="BZ35" i="20"/>
  <c r="R94" i="20" s="1"/>
  <c r="K78" i="20" s="1"/>
  <c r="BZ32" i="20"/>
  <c r="AY7" i="20"/>
  <c r="BK36" i="20"/>
  <c r="U90" i="20" s="1"/>
  <c r="G79" i="20" s="1"/>
  <c r="BS36" i="20"/>
  <c r="U98" i="20" s="1"/>
  <c r="CB36" i="20"/>
  <c r="T96" i="20" s="1"/>
  <c r="AY11" i="20"/>
  <c r="BA13" i="20"/>
  <c r="AY15" i="20"/>
  <c r="BA18" i="20"/>
  <c r="BA21" i="20"/>
  <c r="BB22" i="20"/>
  <c r="J133" i="20" s="1"/>
  <c r="BK34" i="20"/>
  <c r="Q90" i="20" s="1"/>
  <c r="G83" i="20" s="1"/>
  <c r="BK37" i="20"/>
  <c r="W90" i="20" s="1"/>
  <c r="G81" i="20" s="1"/>
  <c r="I34" i="20"/>
  <c r="BO34" i="20"/>
  <c r="Q94" i="20" s="1"/>
  <c r="K83" i="20" s="1"/>
  <c r="M34" i="20"/>
  <c r="BS34" i="20"/>
  <c r="Q98" i="20" s="1"/>
  <c r="BS37" i="20"/>
  <c r="W98" i="20" s="1"/>
  <c r="Q34" i="20"/>
  <c r="BX34" i="20"/>
  <c r="P92" i="20" s="1"/>
  <c r="I84" i="20" s="1"/>
  <c r="AA34" i="20"/>
  <c r="CB34" i="20"/>
  <c r="P96" i="20" s="1"/>
  <c r="CB37" i="20"/>
  <c r="V96" i="20" s="1"/>
  <c r="AE34" i="20"/>
  <c r="I139" i="20"/>
  <c r="AY28" i="20"/>
  <c r="BT32" i="20"/>
  <c r="BK35" i="20"/>
  <c r="S90" i="20" s="1"/>
  <c r="G77" i="20" s="1"/>
  <c r="CB35" i="20"/>
  <c r="R96" i="20" s="1"/>
  <c r="H116" i="20"/>
  <c r="AY21" i="20"/>
  <c r="I132" i="20"/>
  <c r="I135" i="20"/>
  <c r="AY24" i="20"/>
  <c r="BP33" i="20"/>
  <c r="BP31" i="20"/>
  <c r="BP35" i="20"/>
  <c r="S95" i="20" s="1"/>
  <c r="CC33" i="20"/>
  <c r="CC31" i="20"/>
  <c r="CC35" i="20"/>
  <c r="R97" i="20" s="1"/>
  <c r="BA4" i="20"/>
  <c r="AY6" i="20"/>
  <c r="BA8" i="20"/>
  <c r="BN36" i="20"/>
  <c r="U93" i="20" s="1"/>
  <c r="J79" i="20" s="1"/>
  <c r="AY14" i="20"/>
  <c r="BA16" i="20"/>
  <c r="AY3" i="20"/>
  <c r="BM33" i="20"/>
  <c r="BM35" i="20"/>
  <c r="S92" i="20" s="1"/>
  <c r="I77" i="20" s="1"/>
  <c r="BM32" i="20"/>
  <c r="BV33" i="20"/>
  <c r="BV35" i="20"/>
  <c r="R90" i="20" s="1"/>
  <c r="G78" i="20" s="1"/>
  <c r="BV32" i="20"/>
  <c r="CD33" i="20"/>
  <c r="CD35" i="20"/>
  <c r="R98" i="20" s="1"/>
  <c r="CD32" i="20"/>
  <c r="BO36" i="20"/>
  <c r="U94" i="20" s="1"/>
  <c r="K79" i="20" s="1"/>
  <c r="BX36" i="20"/>
  <c r="T92" i="20" s="1"/>
  <c r="I80" i="20" s="1"/>
  <c r="BJ35" i="20"/>
  <c r="S89" i="20" s="1"/>
  <c r="F77" i="20" s="1"/>
  <c r="BJ32" i="20"/>
  <c r="BN35" i="20"/>
  <c r="S93" i="20" s="1"/>
  <c r="J77" i="20" s="1"/>
  <c r="BN32" i="20"/>
  <c r="BR35" i="20"/>
  <c r="S97" i="20" s="1"/>
  <c r="BR32" i="20"/>
  <c r="BW35" i="20"/>
  <c r="R91" i="20" s="1"/>
  <c r="H78" i="20" s="1"/>
  <c r="BW32" i="20"/>
  <c r="CA35" i="20"/>
  <c r="R95" i="20" s="1"/>
  <c r="CA32" i="20"/>
  <c r="CE35" i="20"/>
  <c r="R99" i="20" s="1"/>
  <c r="CE32" i="20"/>
  <c r="AY4" i="20"/>
  <c r="BA6" i="20"/>
  <c r="AY8" i="20"/>
  <c r="BL36" i="20"/>
  <c r="U91" i="20" s="1"/>
  <c r="H79" i="20" s="1"/>
  <c r="BT36" i="20"/>
  <c r="U99" i="20" s="1"/>
  <c r="CC36" i="20"/>
  <c r="T97" i="20" s="1"/>
  <c r="BA10" i="20"/>
  <c r="BA43" i="20" s="1"/>
  <c r="AY12" i="20"/>
  <c r="BA14" i="20"/>
  <c r="AY16" i="20"/>
  <c r="AY17" i="20"/>
  <c r="I128" i="20"/>
  <c r="BA22" i="20"/>
  <c r="BL37" i="20"/>
  <c r="W91" i="20" s="1"/>
  <c r="H81" i="20" s="1"/>
  <c r="J34" i="20"/>
  <c r="N34" i="20"/>
  <c r="BP37" i="20"/>
  <c r="W95" i="20" s="1"/>
  <c r="BT37" i="20"/>
  <c r="W99" i="20" s="1"/>
  <c r="R34" i="20"/>
  <c r="AB34" i="20"/>
  <c r="BY37" i="20"/>
  <c r="V93" i="20" s="1"/>
  <c r="J82" i="20" s="1"/>
  <c r="CC37" i="20"/>
  <c r="V97" i="20" s="1"/>
  <c r="AF34" i="20"/>
  <c r="BB25" i="20"/>
  <c r="J136" i="20" s="1"/>
  <c r="AY27" i="20"/>
  <c r="BB30" i="20"/>
  <c r="J141" i="20" s="1"/>
  <c r="H141" i="20"/>
  <c r="BA30" i="20"/>
  <c r="BQ31" i="20"/>
  <c r="BZ31" i="20"/>
  <c r="BY32" i="20"/>
  <c r="BN33" i="20"/>
  <c r="CE33" i="20"/>
  <c r="BT34" i="20"/>
  <c r="Q99" i="20" s="1"/>
  <c r="BO35" i="20"/>
  <c r="S94" i="20" s="1"/>
  <c r="K77" i="20" s="1"/>
  <c r="BO37" i="20"/>
  <c r="W94" i="20" s="1"/>
  <c r="K81" i="20" s="1"/>
  <c r="H134" i="20"/>
  <c r="BM37" i="20"/>
  <c r="W92" i="20" s="1"/>
  <c r="I81" i="20" s="1"/>
  <c r="BQ37" i="20"/>
  <c r="W96" i="20" s="1"/>
  <c r="BV37" i="20"/>
  <c r="V90" i="20" s="1"/>
  <c r="G82" i="20" s="1"/>
  <c r="BZ37" i="20"/>
  <c r="V94" i="20" s="1"/>
  <c r="K82" i="20" s="1"/>
  <c r="CD37" i="20"/>
  <c r="V98" i="20" s="1"/>
  <c r="BM34" i="20"/>
  <c r="Q92" i="20" s="1"/>
  <c r="I83" i="20" s="1"/>
  <c r="BQ34" i="20"/>
  <c r="Q96" i="20" s="1"/>
  <c r="BV34" i="20"/>
  <c r="P90" i="20" s="1"/>
  <c r="G84" i="20" s="1"/>
  <c r="BZ34" i="20"/>
  <c r="P94" i="20" s="1"/>
  <c r="K84" i="20" s="1"/>
  <c r="CD34" i="20"/>
  <c r="P98" i="20" s="1"/>
  <c r="I136" i="20"/>
  <c r="I140" i="20"/>
  <c r="BJ37" i="20"/>
  <c r="W89" i="20" s="1"/>
  <c r="F81" i="20" s="1"/>
  <c r="BN37" i="20"/>
  <c r="W93" i="20" s="1"/>
  <c r="J81" i="20" s="1"/>
  <c r="BR37" i="20"/>
  <c r="W97" i="20" s="1"/>
  <c r="BW37" i="20"/>
  <c r="V91" i="20" s="1"/>
  <c r="H82" i="20" s="1"/>
  <c r="CA37" i="20"/>
  <c r="V95" i="20" s="1"/>
  <c r="CE37" i="20"/>
  <c r="V99" i="20" s="1"/>
  <c r="BJ34" i="20"/>
  <c r="Q89" i="20" s="1"/>
  <c r="F83" i="20" s="1"/>
  <c r="BN34" i="20"/>
  <c r="Q93" i="20" s="1"/>
  <c r="J83" i="20" s="1"/>
  <c r="BR34" i="20"/>
  <c r="Q97" i="20" s="1"/>
  <c r="BW34" i="20"/>
  <c r="P91" i="20" s="1"/>
  <c r="H84" i="20" s="1"/>
  <c r="CA34" i="20"/>
  <c r="P95" i="20" s="1"/>
  <c r="CE34" i="20"/>
  <c r="P99" i="20" s="1"/>
  <c r="BA39" i="20" l="1"/>
  <c r="D49" i="20" s="1"/>
  <c r="BA36" i="20"/>
  <c r="BA42" i="20"/>
  <c r="BA37" i="20"/>
  <c r="H49" i="20" s="1"/>
  <c r="BA38" i="20"/>
  <c r="BA46" i="20"/>
  <c r="H145" i="20" s="1"/>
  <c r="BA44" i="20"/>
  <c r="J84" i="20"/>
  <c r="AZ43" i="20"/>
  <c r="AZ42" i="20"/>
  <c r="AX37" i="20"/>
  <c r="H46" i="20" s="1"/>
  <c r="AZ44" i="20"/>
  <c r="AZ45" i="20"/>
  <c r="H144" i="20" s="1"/>
  <c r="AZ37" i="20"/>
  <c r="H48" i="20" s="1"/>
  <c r="AY42" i="20"/>
  <c r="AX43" i="20"/>
  <c r="AX42" i="20"/>
  <c r="AX44" i="20"/>
  <c r="AY37" i="20"/>
  <c r="H47" i="20" s="1"/>
  <c r="AY43" i="20"/>
  <c r="BA40" i="20"/>
  <c r="I145" i="20" s="1"/>
  <c r="J49" i="20"/>
  <c r="AZ38" i="20"/>
  <c r="J48" i="20" s="1"/>
  <c r="AY38" i="20"/>
  <c r="J47" i="20" s="1"/>
  <c r="AX38" i="20"/>
  <c r="J46" i="20" s="1"/>
  <c r="AY44" i="20"/>
  <c r="AY36" i="20"/>
  <c r="AX36" i="20"/>
  <c r="F49" i="20"/>
  <c r="AZ36" i="20"/>
  <c r="AX31" i="20"/>
  <c r="D43" i="20" s="1"/>
  <c r="F46" i="20" l="1"/>
  <c r="AX39" i="20"/>
  <c r="AZ31" i="20"/>
  <c r="AY45" i="20"/>
  <c r="H143" i="20" s="1"/>
  <c r="AZ39" i="20"/>
  <c r="F48" i="20"/>
  <c r="AY39" i="20"/>
  <c r="F47" i="20"/>
  <c r="AX45" i="20"/>
  <c r="H142" i="20" s="1"/>
  <c r="I143" i="20" l="1"/>
  <c r="D47" i="20"/>
  <c r="I144" i="20"/>
  <c r="D48" i="20"/>
  <c r="I142" i="20"/>
  <c r="D46" i="20"/>
  <c r="BB27" i="20" l="1"/>
  <c r="J138" i="20" s="1"/>
  <c r="BB6" i="20"/>
  <c r="J117" i="20" s="1"/>
</calcChain>
</file>

<file path=xl/sharedStrings.xml><?xml version="1.0" encoding="utf-8"?>
<sst xmlns="http://schemas.openxmlformats.org/spreadsheetml/2006/main" count="1560" uniqueCount="546">
  <si>
    <t>Fishery name</t>
  </si>
  <si>
    <t>Target species</t>
  </si>
  <si>
    <t>Fishing gear</t>
  </si>
  <si>
    <t>Country, region, RFMO (based on UoA)</t>
  </si>
  <si>
    <t>FAO region (Major Fishing Area, sub-area or division)</t>
  </si>
  <si>
    <t>Large Marine Ecosystem</t>
  </si>
  <si>
    <t>Engagement with MSC Standard</t>
  </si>
  <si>
    <t>Data source for BMT scores</t>
  </si>
  <si>
    <t>BMT included? Y/N and reason if N</t>
  </si>
  <si>
    <t>No. of Units of Assessments in BMT/PA</t>
  </si>
  <si>
    <t>UoA Label used in Figures (A) - (C). N/A indicates it was not analysed</t>
  </si>
  <si>
    <t>Year 1st engagement</t>
  </si>
  <si>
    <t>Pre-assessment year(s)</t>
  </si>
  <si>
    <t>In-Transtion to MSC (ITM) year</t>
  </si>
  <si>
    <t>In assessment (1st) year</t>
  </si>
  <si>
    <t>Certification / re-certification year(s)</t>
  </si>
  <si>
    <t>Year of Fisheries Improvement Project (FIP) listed on fisheryprogress.org</t>
  </si>
  <si>
    <t>Source document number (Supplementary Table 2)</t>
  </si>
  <si>
    <t>Eritrean Handline and Longline Demersal Fishery</t>
  </si>
  <si>
    <t>Multiple species including from the families Lutjanidae, Scombridae, Serranidae, and Lethrinidae</t>
  </si>
  <si>
    <t>Longlines and hand lines</t>
  </si>
  <si>
    <t>Eritrea EEZ</t>
  </si>
  <si>
    <t>FAO 51, subareas 1, 3</t>
  </si>
  <si>
    <t>Red Sea</t>
  </si>
  <si>
    <t>Pre-assessment 2001.</t>
  </si>
  <si>
    <t>N/A</t>
  </si>
  <si>
    <t>N, pre-V1.2 and pre-assessment confidential</t>
  </si>
  <si>
    <t>South Africa hake demersal trawl fishery</t>
  </si>
  <si>
    <t>Merluccius capensis, M. paradoxus</t>
  </si>
  <si>
    <t>Bottom trawl</t>
  </si>
  <si>
    <t>South Africa</t>
  </si>
  <si>
    <t>FAO 47</t>
  </si>
  <si>
    <t xml:space="preserve">Benguela Current </t>
  </si>
  <si>
    <t>Pre-assessment and entered full assessment in 2002, first certified in 2004, recertified 2010, 2014, 2021.</t>
  </si>
  <si>
    <t>N, certified</t>
  </si>
  <si>
    <t>2004, 2010, 2014, 2021</t>
  </si>
  <si>
    <t xml:space="preserve">Madagascar shallow water shrimp fishery bottom trawl </t>
  </si>
  <si>
    <t>Fenneropenaeus indicus, Metapenaeus monoceros, Penaeus semisulcatus, P. monodon, Marsupenaeus japonicus</t>
  </si>
  <si>
    <t>Madagascar</t>
  </si>
  <si>
    <t>FAO 51</t>
  </si>
  <si>
    <t>Agulhas Current</t>
  </si>
  <si>
    <t xml:space="preserve">First pre-assessment in 2003, new pre-assessment in 2009. 
</t>
  </si>
  <si>
    <t>N, pre-V1.2</t>
  </si>
  <si>
    <t>2003, 2009</t>
  </si>
  <si>
    <t xml:space="preserve">Lake Victoria Nile perch fishery </t>
  </si>
  <si>
    <t>Lates niloticus</t>
  </si>
  <si>
    <t>Gillnets and longlines</t>
  </si>
  <si>
    <t>Lake Victoria (Uganda, Kenya and Tanzania)</t>
  </si>
  <si>
    <t>Africa Inland 01</t>
  </si>
  <si>
    <t>NA</t>
  </si>
  <si>
    <t>Pre-assessment 2008.</t>
  </si>
  <si>
    <t>South African albacore (and yellowfin) tuna handline and pole and line fishery</t>
  </si>
  <si>
    <t>Thunnus alalunga, T. albacares</t>
  </si>
  <si>
    <t>Pole and line, handline, rod and reel</t>
  </si>
  <si>
    <t>Initial pre-assessment in 2008 for subset of fishery targeting yellow fin tuna and albacore. Fish for Good Pathway Project since 2017 - currently implementation stage. Pre-assessment completed in 2018. ITM since 2020.</t>
  </si>
  <si>
    <t>2019 pre-assessment</t>
  </si>
  <si>
    <t>Y</t>
  </si>
  <si>
    <t>12.1_ALB ZA</t>
  </si>
  <si>
    <t>2008, 2019</t>
  </si>
  <si>
    <t>Mozambique deep water shrimp trawl  fishery</t>
  </si>
  <si>
    <t>Haliporoides triarthrus, Aristaemorpha foliacae</t>
  </si>
  <si>
    <t>Bottom trawl (otter boards)</t>
  </si>
  <si>
    <t>Mozambique</t>
  </si>
  <si>
    <t>Pre-assesment 2008 (combined with shallow water prawn), Action Plan 2010, updated Action Plan 2011, BMT 2014.</t>
  </si>
  <si>
    <t>2014 BMT</t>
  </si>
  <si>
    <t>30.1_Shrimp deep water MZ</t>
  </si>
  <si>
    <t>Mozambique shallow water shrimp trawl fishery</t>
  </si>
  <si>
    <t>Fenneropenaeus indicus, Metapenaeus monoceros, 
Penaeus japonicus, P. latisulcatus, P. monodon, and P. semisulcatus.</t>
  </si>
  <si>
    <t>Bottom trawl (beams)</t>
  </si>
  <si>
    <t>Pre-assessment 2008 (together with with deep water shrimp).</t>
  </si>
  <si>
    <t>2013 BMT</t>
  </si>
  <si>
    <t>29.1_Shrimp shallow water MZ</t>
  </si>
  <si>
    <t>The Kenya coastal lobster fishery</t>
  </si>
  <si>
    <t>Panulirus ornatus, P. longipes, P. homarus, P. versicolor, P. penicillatus</t>
  </si>
  <si>
    <t>Hand collection, diving and spears</t>
  </si>
  <si>
    <t>Kenya</t>
  </si>
  <si>
    <t>Somali Coastal Current</t>
  </si>
  <si>
    <t>Pre-assessment 2010.</t>
  </si>
  <si>
    <t>27.1_Spiny lobster KE</t>
  </si>
  <si>
    <t xml:space="preserve">Southwest Madagascar octopus fishery </t>
  </si>
  <si>
    <t>Octopus cyanea, O. vulgaris</t>
  </si>
  <si>
    <t>Hand collection ('gleaning'), spears, diving</t>
  </si>
  <si>
    <t>Initial pre-assessment 2010. SWIOCeph Pathway Project 2017 – pre-assessment completed in 2018. FIP formed 2019.</t>
  </si>
  <si>
    <t>2018 pre-assessment</t>
  </si>
  <si>
    <t>16.1_Octopus MG</t>
  </si>
  <si>
    <t>2010, 2018</t>
  </si>
  <si>
    <t>Mauritanian octopus traps and mid-water trawl fishery</t>
  </si>
  <si>
    <t>Octopus vulgaris</t>
  </si>
  <si>
    <t>Pots, traps and demersal trawl</t>
  </si>
  <si>
    <t>Mauritania</t>
  </si>
  <si>
    <t>FAO 34</t>
  </si>
  <si>
    <t xml:space="preserve">Canary Current </t>
  </si>
  <si>
    <t>Initial pre-assessment 2010, updated in 2015.</t>
  </si>
  <si>
    <t>2015 pre-assessment</t>
  </si>
  <si>
    <t>17.1_Octopus MR</t>
  </si>
  <si>
    <t>2010, 2015</t>
  </si>
  <si>
    <t>Namibia hake trawl and longline fishery</t>
  </si>
  <si>
    <t>Bottom trawl and longlines</t>
  </si>
  <si>
    <t>Namibia</t>
  </si>
  <si>
    <t>Pre-assessment in 2010, updated in 2014, initial assessment started in 2017, paused and then restarted in 2018, certified since 2020.</t>
  </si>
  <si>
    <t>2010, 2014</t>
  </si>
  <si>
    <t>Senegal deep sea shrimp fishery</t>
  </si>
  <si>
    <t>Parapenaeus longirostris, Aristeus varidens</t>
  </si>
  <si>
    <t>Trawl</t>
  </si>
  <si>
    <t>Senegal</t>
  </si>
  <si>
    <t>Initial Pre-assessment 2010, updated in 2015.</t>
  </si>
  <si>
    <t>28.1_Shrimp SN</t>
  </si>
  <si>
    <t>The Tanzania mainland octopus fishery</t>
  </si>
  <si>
    <t>Gleaning, free diving, hand, nets and spears</t>
  </si>
  <si>
    <t>Tanzania</t>
  </si>
  <si>
    <t>Initial pre-assessment 2010. SWIOCeph Pathway Project 2017. Pre-assessment updated and completed in 2019.</t>
  </si>
  <si>
    <t>18.1_Octopus TZ mainland</t>
  </si>
  <si>
    <t>2010, 2019</t>
  </si>
  <si>
    <t>Senagalese lobster fishery</t>
  </si>
  <si>
    <t>Panulirus regius, Scyllarides spp.</t>
  </si>
  <si>
    <t>Set net, diving</t>
  </si>
  <si>
    <t>Pre-assessment 2012.</t>
  </si>
  <si>
    <t>2012 pre-assessment</t>
  </si>
  <si>
    <t>31.1_Spiny lobster SN nets, 31.2_Spiny lobster SN dive, 31.3_Slipper lobster SN, 31.4_Slipper lobster SN dive nets</t>
  </si>
  <si>
    <t>Echebastar Indian Ocean skipjack fishery</t>
  </si>
  <si>
    <t>Katsuwonus pelamis</t>
  </si>
  <si>
    <t>Purse seine</t>
  </si>
  <si>
    <t>IOTC high seas and EEZ of Seychelles</t>
  </si>
  <si>
    <t>FAO 51, 57</t>
  </si>
  <si>
    <t>Pre-assessment in 2012. Entered full assessment in 2013. After an objection the fishery withdrew from the assessment process. Entered full assessment again in 2017 and was certified in 2018.</t>
  </si>
  <si>
    <t>2013, 2017</t>
  </si>
  <si>
    <t>Atlantic Ocean blue shark and swordfish - surface longline (FIP-BLUES) fishery</t>
  </si>
  <si>
    <t>Xiphias gladius, Prionace glauca</t>
  </si>
  <si>
    <t>Longline</t>
  </si>
  <si>
    <t>ICCAT high seas. EEZs of Cape Verde, Mauritania, Guinea-Bissau, Côte d'Ivoire, São Tomé and Príncipe, Liberia, Senegal</t>
  </si>
  <si>
    <t>FAO 34, 47</t>
  </si>
  <si>
    <t>Canary Current, Guinea Current</t>
  </si>
  <si>
    <t>Pre-assessment 2013, MSC assessment (unsuccessful)  2015. FIP formed in 2019.</t>
  </si>
  <si>
    <t>2017 BMT</t>
  </si>
  <si>
    <t>1.1_Swordfish N ATL, 1.2_Swordfish S ATL, 1.3_Blue Shark N ATL, 1.4_Blue Shark S ATL</t>
  </si>
  <si>
    <t>OPAGAC/AGAC tropical tuna purse seine fishery</t>
  </si>
  <si>
    <t>T. albacares, Katsuwonus pelamis , T. obesus</t>
  </si>
  <si>
    <t>ICCAT and IOTC areas. EEZs of Angola, Cape Verde, Côte d'Ivoire, Equatorial Guinea, Gabon, Guinea-Bissau, São Tomé and Príncipe, Senegal, Sierra Leone</t>
  </si>
  <si>
    <t>FAO 34, 47, 51</t>
  </si>
  <si>
    <t>Guinea Current , Benguela Current</t>
  </si>
  <si>
    <t>Pre-assessment 2013. Started FIP in 2015, completed FIP and started full assessment in 2020. Objections received in 2021. Pacific Ocean UoAs certified in June 2021. Atlantic and Indian Ocean UoAs remain in FIP.</t>
  </si>
  <si>
    <t>2013 pre-assessment</t>
  </si>
  <si>
    <t>7.1_YFT AGAC ATL O, 7.2_BET AGAC ATL O, 7.3_SKJ AGAC ATL O east, 7.4_YFT AGAC IND O, 7.5_BET AGAC IND O, 7.6_SKJ AGAC IND O</t>
  </si>
  <si>
    <t>Morocco sardine purse seine and midwater trawl fishery</t>
  </si>
  <si>
    <t>Sardina pilchardus</t>
  </si>
  <si>
    <t>Purse seine and midwater trawl</t>
  </si>
  <si>
    <t>Morocco</t>
  </si>
  <si>
    <t>Pre-assessment 2013, started FIP in 2013. Pre-assessment revised in 2019. FIP stated to be completed in 2021.</t>
  </si>
  <si>
    <t>43.1_Sardine MA Stocks A and B, 43.2_Sardine MA Stock C</t>
  </si>
  <si>
    <t>Red Sea Fishing S.A.R.L. multi-gear and species marine fisheries</t>
  </si>
  <si>
    <r>
      <rPr>
        <sz val="10"/>
        <color theme="1"/>
        <rFont val="Arial"/>
        <family val="2"/>
      </rPr>
      <t xml:space="preserve">Reef or reef-associated species:  jacks (Carangids), emperors  (Lethrinidae), snappers (Lujanidae) and groupers </t>
    </r>
    <r>
      <rPr>
        <i/>
        <sz val="10"/>
        <color theme="1"/>
        <rFont val="Arial"/>
        <family val="2"/>
      </rPr>
      <t>(Epinephelus spp.)</t>
    </r>
    <r>
      <rPr>
        <sz val="10"/>
        <color theme="1"/>
        <rFont val="Arial"/>
        <family val="2"/>
      </rPr>
      <t xml:space="preserve">. Some pelagic species: king mackerel  </t>
    </r>
    <r>
      <rPr>
        <i/>
        <sz val="10"/>
        <color theme="1"/>
        <rFont val="Arial"/>
        <family val="2"/>
      </rPr>
      <t>(Scomberomorus commerson)</t>
    </r>
  </si>
  <si>
    <t>Gillnets, longlines and traps</t>
  </si>
  <si>
    <t xml:space="preserve">Djibouti EEZ </t>
  </si>
  <si>
    <t>Pre-assessment 2014.</t>
  </si>
  <si>
    <t>2014 pre-assessment</t>
  </si>
  <si>
    <t>49.1_Multi spp. DJ traps,49.2_Multi spp. DJ gill nets, 49.3_Multi spp. DJ longline</t>
  </si>
  <si>
    <t xml:space="preserve">The Gambian artisinal fishery for Senegalese tongue sole and Guinean sole </t>
  </si>
  <si>
    <t>Cynoglossus senegalensis, Synaptura cadenati</t>
  </si>
  <si>
    <t>Bottom-set gill nets</t>
  </si>
  <si>
    <t>The Gambia</t>
  </si>
  <si>
    <t>Canary Current</t>
  </si>
  <si>
    <t>40.1_Sole GM</t>
  </si>
  <si>
    <t>CFTO Indian Ocean Purse Seine Skipjack fishery (part of French purse seine tropical tuna fishery in the Indian and Atlantic Oceans)</t>
  </si>
  <si>
    <t xml:space="preserve">T. albacares, Katsuwonus pelamis , T. obesus </t>
  </si>
  <si>
    <t>ICCAT and IOTC areas. Atlantic and Indian Oceans. EEZs
of the Seychelles, Mauritius, France (Mayotte and French Southern and 
Antarctic Lands (TAAF))</t>
  </si>
  <si>
    <t>Guinea Current, Agulhas Current</t>
  </si>
  <si>
    <t>Pre-assessment 2014, initial assessment 2019, part of fishery skipjack tuna caught by French companies in Indian Ocean. UoA containing skipjack in IOTC area certified in June 2021.</t>
  </si>
  <si>
    <t>N, part of fishery certified</t>
  </si>
  <si>
    <t>Tunisian grooved carpet clam fishery</t>
  </si>
  <si>
    <t>Ruditapes decussatus</t>
  </si>
  <si>
    <t>Hand rakes</t>
  </si>
  <si>
    <t>Tunisia</t>
  </si>
  <si>
    <t>FAO 37, subarea 2.2</t>
  </si>
  <si>
    <t>Mediterranean Sea</t>
  </si>
  <si>
    <t>25.1_Clam TN</t>
  </si>
  <si>
    <t>The Sustainable Indian Ocean Tuna Initiative (SIOTI) also known as 'Seychelle flagged' tuna purse-seine fishery</t>
  </si>
  <si>
    <t>EEZs of The Comores, Kenya, Mauritius, Madagascar, Mozambique, Seychelles, Tanzania, France</t>
  </si>
  <si>
    <t>Somali Coastal Current, Agulhas Current</t>
  </si>
  <si>
    <t>Pre-assessment 2014, FIP formed 2017.</t>
  </si>
  <si>
    <t>9.1_SKJ SIOTI Free S., 9.2_YFT SIOTI Free S., 9.3_BET SIOTI Free S., 9.4_SKJ SIOTI FAD, 9.5_YFT SIOTI FAD, 9.6_BET SIOTI FAD</t>
  </si>
  <si>
    <t>Mozambique linefish fishery</t>
  </si>
  <si>
    <t>Chrysoblephus puniceus,  Cheimerius nufar, Scomberomorus commerson, Lutjanus sanguineus, Epinephelus marginatus, Polysteganus coeruleopunctatus, Lethrinus nebulosus</t>
  </si>
  <si>
    <t>Handlines baited</t>
  </si>
  <si>
    <t>Pre-assessment 2015.</t>
  </si>
  <si>
    <t>2015 BMT</t>
  </si>
  <si>
    <t>36.1_Linefish MZ</t>
  </si>
  <si>
    <t>ANABAC Atlantic unassociated purse seine yellowfin tuna (part of the ANABAC purse seine fishery for skipjack, yellowfin and bigeye tuna in the East Atlantic)</t>
  </si>
  <si>
    <t>EEZs of Ghana, Gabon, Equatorial Guinea, Cameroon, Côte d'Ivoire</t>
  </si>
  <si>
    <t>Guinea Current</t>
  </si>
  <si>
    <t>Pre-assessment 2017, FIP formed 2018, unassociated yellowfin catch entered full assessment in 2020, certified in 2021.</t>
  </si>
  <si>
    <t xml:space="preserve">Indian Ocean tuna - longline fishery (Bumble Bee/FCF) </t>
  </si>
  <si>
    <t>T. alalunga (Indian Ocean stock), T. obesus, T. albacares</t>
  </si>
  <si>
    <t>EEZs of Madagascar, Mauritius, Seychelles. Flagged to China, Taiwan, Malaysia, Seychelles, Oman</t>
  </si>
  <si>
    <t>Pre-assessment 2017, FIP formed 2019, P2 and P3 addendum in 2020, pre-assessment 2021, P3 addendum 2021.</t>
  </si>
  <si>
    <t>2020 P1 and P2 pre-assessment update, 2021 P3 update</t>
  </si>
  <si>
    <t>2.1_ALB CN flag, 2.2_BET CN flag, 2.3_YFT CN flag, 2.4_ALB TN flag, 2.5_BET TN flag, 2.6_YFT TN flag, 2.7_ALB MN flag, 2.8_BET MN flag, 2.9_YFT MN flag, 2.10_ALB SC flag and EEZ, 2.11_BET SC flag and EEZ, 2.12_YFT SC flag and EEZ, 2.13_ALB MR EEZ, 2.14_BET MR EEZ, 2.15_YFT MR EEZ, 2.16_ALB MG EEZ, 2.17_BET MG EEZ, 2.18_YFT MG EEZ</t>
  </si>
  <si>
    <t>2017, 2020, 2021</t>
  </si>
  <si>
    <t>Senagalese tuna pole and line fishery</t>
  </si>
  <si>
    <t>Katsuwonus pelamis, Thunnus obesus, T. albacares</t>
  </si>
  <si>
    <t>Pole and line</t>
  </si>
  <si>
    <t>EEZs of Senegal, Mauritania, The Gambia, São Tomé and Príncipe, Sierra Leone, Guinea</t>
  </si>
  <si>
    <t>Pre-assessment 2017, FIP formed 2019, Pre-assessment 2021, MAVA Pathway Project.</t>
  </si>
  <si>
    <t>2021 pre-assessment</t>
  </si>
  <si>
    <t>13.1_SKJ SN, 13.2_YFT SN, 13.3_BET SN</t>
  </si>
  <si>
    <t>2017, 2021</t>
  </si>
  <si>
    <t>Saldanha Bay rope grown mussel fishery</t>
  </si>
  <si>
    <t>Mytilus galloprovincialis, Choromytilus meridionalis</t>
  </si>
  <si>
    <t>Rope grown</t>
  </si>
  <si>
    <t>Fish for Good Pathway Project since 2017 - currently implementation stage. Pre-assessment completed in 2018. Formed FIP and in ITM since 2020.</t>
  </si>
  <si>
    <t>26.1_Mussel ZA</t>
  </si>
  <si>
    <t>South African yellowfin tuna pelagic longline fishery</t>
  </si>
  <si>
    <t>Thunnus albacares</t>
  </si>
  <si>
    <t>Fish for Good Pathway Project since 2017. Pre-assessment completed in 2018. Action plan developed in 2020.</t>
  </si>
  <si>
    <t>3.1_Tunas ZA IND  O, 3.2_Tunas ZA ATL  O</t>
  </si>
  <si>
    <t>The Kenya south and north coast octopus fishery</t>
  </si>
  <si>
    <t>Gleaning and diving using hand spears, harpoons, hooked sticks, 
pointed sticks</t>
  </si>
  <si>
    <t>SWIOCeph Pathway Project 2017 – pre-assessment completed in 2019.</t>
  </si>
  <si>
    <t>19.1_Octopus KE</t>
  </si>
  <si>
    <t xml:space="preserve">Octopus fisheries of the Southwest Indian Ocean (SWIO) Region </t>
  </si>
  <si>
    <t>Gleaning, free diving</t>
  </si>
  <si>
    <t>EEZs of Mozambique, Comoros, Mauritius, Seychelles</t>
  </si>
  <si>
    <t>20.1_Octopus SW IND O</t>
  </si>
  <si>
    <t>South Africa east coast rock lobster fishery</t>
  </si>
  <si>
    <t>Panulirus homarus</t>
  </si>
  <si>
    <t>Hand collection (diving)</t>
  </si>
  <si>
    <t>Fish for Good Pathway Project since 2017. Pre-assessment completed in 2019. Action plan developed in 2020.</t>
  </si>
  <si>
    <t>32.1_Rock lobster ZA E Coast</t>
  </si>
  <si>
    <t>South Africa kelp fishery</t>
  </si>
  <si>
    <t>Ecklonia maxima</t>
  </si>
  <si>
    <t>Hand collection</t>
  </si>
  <si>
    <t>Fish for Good Pathway Project since 2017. Pre-assessment against MSC/ASC Seaweed Standard completed in 2019.</t>
  </si>
  <si>
    <t>N, different standard (ASC/MSC Seaweed Std)</t>
  </si>
  <si>
    <t>South Africa traditional linefishery</t>
  </si>
  <si>
    <r>
      <rPr>
        <sz val="10"/>
        <color theme="1"/>
        <rFont val="Arial"/>
        <family val="2"/>
      </rPr>
      <t xml:space="preserve">Multiple species including </t>
    </r>
    <r>
      <rPr>
        <i/>
        <sz val="10"/>
        <color theme="1"/>
        <rFont val="Arial"/>
        <family val="2"/>
      </rPr>
      <t>Seriola lalandi, Thyrsites atun, Pachymetopon blochii</t>
    </r>
  </si>
  <si>
    <t>Hand line</t>
  </si>
  <si>
    <t>Fish for Good Pathway Project since 2017. Pre-assessment completed in 2019.</t>
  </si>
  <si>
    <t>37.1_Linefish ZA</t>
  </si>
  <si>
    <t>The False Bay experimental octopus trap fishery</t>
  </si>
  <si>
    <t>Longline trap</t>
  </si>
  <si>
    <t>SWIOCeph Pathway Project 2017. Pre-assessment completed in 2019</t>
  </si>
  <si>
    <t>21.1_Octopus ZA</t>
  </si>
  <si>
    <t xml:space="preserve">South Africa squid jig fishery </t>
  </si>
  <si>
    <t>Loligo reynaudii</t>
  </si>
  <si>
    <t>Hand line jig</t>
  </si>
  <si>
    <t>22.1_Squid ZA</t>
  </si>
  <si>
    <t>South Africa west coast rock lobster fishery</t>
  </si>
  <si>
    <t>Jasus lalandii</t>
  </si>
  <si>
    <t>Traps and hoop nets</t>
  </si>
  <si>
    <t>33.1_Rock lobster ZA W Coast</t>
  </si>
  <si>
    <t>Zanzibar octopus fishery</t>
  </si>
  <si>
    <t>Gleaning and diving using hook, stick or spear, and a harpoon, on 
foot or snorkel</t>
  </si>
  <si>
    <t>SWIOCeph Pathway Project 2017. Pre-assessment completed in 2019.</t>
  </si>
  <si>
    <t>23.1_Octopus TZ Zanzibar</t>
  </si>
  <si>
    <t>Sant Yago TF Unassociated purse seine Atlantic yellowfin tuna fishery</t>
  </si>
  <si>
    <t>Katsuwonus pelamis, Thunnus albacares</t>
  </si>
  <si>
    <t>ICCAT high seas, EEZs of Mauritania, Guinea, Guinea-Bissau, Sierra Leone, Liberia, Cote d'Ivoire, Gabon, 
Sao Tome and Principe, Angola, and Equatorial Guinea</t>
  </si>
  <si>
    <t>Guinea Current, Benguela Current</t>
  </si>
  <si>
    <t>Initial assessment started 2017, PCDR published 2018, certified in 2019. Scope extension started in 2020 (assessing skipjack under P1), Public Comment Draft Report published in 2021; Skipjack UoC suspended in Sep 2021</t>
  </si>
  <si>
    <t>N, certified, no pre-assessment</t>
  </si>
  <si>
    <t>Ghana pole and line tuna fishery</t>
  </si>
  <si>
    <t>EEZs of Ghana, Côte d'Ivoire, Benin, Togo</t>
  </si>
  <si>
    <t>Pre-assessment 2018, FIP formed 2018. UoAs divided into three target species and on the basis of whether live bait is used or not.</t>
  </si>
  <si>
    <t>14.1_SKJ GH no live bait, 14.2_SKJ GH live bait, 14.3_YFT GH no live bait, 14.4_YFT GH live bait, 14.5_BET GH no live bait, 14.6_BET GH live bait</t>
  </si>
  <si>
    <t>Indian Ocean tuna and large pelagics - longline fishery (Afritex)</t>
  </si>
  <si>
    <t>T. albacares, Xiphias gladius, T. alalunga, T. obesus, Coryphaena hippurus</t>
  </si>
  <si>
    <t>EEZ of Mozambique</t>
  </si>
  <si>
    <t>Pre-assessment 2019, FIP formed 2019.</t>
  </si>
  <si>
    <t>4.1_BET High Seas, 4.2_BET MZ, 4.3_BET MU, 4.4_YFT High Seas, 4.5_YFT MZ, 4.6_YFT MU, 4.7_Swordfish High Seas, 4.8_Swordfish MZ, 4.9_Swordfish MU, 4.10_Mahi High Seas,  4.11_Mahi MZ, 4.12_Mahi MU</t>
  </si>
  <si>
    <t>Morocco anchovy purse seine fishery</t>
  </si>
  <si>
    <t>Engraulis encrasicolis</t>
  </si>
  <si>
    <t>Pre-assessment 2019, FIP formed 2019, pre-assessment revised 2020.</t>
  </si>
  <si>
    <t>2020 pre-assessment</t>
  </si>
  <si>
    <t>45.1_Anchovy MA</t>
  </si>
  <si>
    <t xml:space="preserve">Atlantic Ocean tuna - longline fishery (StarKist) </t>
  </si>
  <si>
    <t>ICCAT high seas, Senegal EEZ</t>
  </si>
  <si>
    <t>Pre-assessment 2020, FIP formed 2020.</t>
  </si>
  <si>
    <t>5.1_ALB SN N stock, 5.2_ALB SN S stock, 5.3_BET SN, 5.4_YFT SN</t>
  </si>
  <si>
    <t xml:space="preserve">CAPSEN S.A. Atlantic tuna purse seine fishery </t>
  </si>
  <si>
    <t>ICCAT high seas, EEZs of Liberia, Senegal, Guinea-Bissau, Guinea, Sierra Leone, Cape Verde, Mauritania</t>
  </si>
  <si>
    <t>Pre-assessment 2020.</t>
  </si>
  <si>
    <t>9.1_SKJ High Seas FAD, 9.2_SKJ  High Seas Free S., 9.3_BET  High Seas FAD, 9.4_BET High Seas Free S., 9.5_YFT  High Seas FAD, 9.6_YFT  High Seas Free S., 9.7_SKJ SN FAD, 9.8_SKJ SN Free S., 9.9_BET SN FAD,  9.10_BET SN Free S., 9.11_YFT SN FAD, 9.12_YFT SN Free S., 9.13_SKJ MR FAD, 9.13_SKJ MR Free S., 9.14_BET MR FAD, 9.15_SKJ MR Free S., 9.17_YFT MR FAD, 9.18_YFT MR Free S., 9.19_SKJ CV FAD, 9.20_SKJ CV Free S., 9.21_BET CV FAD, 9.22_SKJ CV Free S., 9.23_YFT CV FAD, 9.24_YFT CV Free S., 9.25_SKJ GW FAD, 9.26_SKJ GW Free S., 9.27_BET GW FAD, 9.28_SKJ GW Free S., 9.29_YFT GW FAD, 9.30_YFT GW Free S., 9.31_SKJ GN FAD, 9.32_SKJ GN Free S., 9.33_BET GN FAD, 9.34_SKJ GN Free S., 9.35_YFT GN FAD, 9.36_YFT GN Free S., 9.37_SKJ SL FAD, 9.38_SKJ SL Free S., 9.39_BET SL FAD, 9.40_SKJ SL Free S., 9.41_YFT SL, AD, 9.42_YFT SL Free S., 9.43_SKJ LR FAD, 9.44_SKJ LR Free S., 9.44_BET LR FAD, 9.46_SKJ LR Free S., 9.47_YFT LR FAD, 9.48_YFT LR Free S.</t>
  </si>
  <si>
    <t>Mauritanian small pelagics coastal fishery</t>
  </si>
  <si>
    <t>Sardina pilchardus, Sardinella aurita, Sardinella maderensis</t>
  </si>
  <si>
    <t>MSC pre-assessment 2021. Assessments scored in two ways: considering target (P1) species as key Low Trophic Level (LTL) species or using the default scoring. Most precautionary (key-LTL) scores used in BMT. MAVA Pathway Project.</t>
  </si>
  <si>
    <t>44.1_Sardine MR, 44.2_Sardinella round MR, 44.3_Sardinella flat MR</t>
  </si>
  <si>
    <t>Pêcherie de courbine 
par filet maillant (filet 
courbine) et pirogue, 
Mauritanie</t>
  </si>
  <si>
    <t>Argyrosomus regius</t>
  </si>
  <si>
    <t>Gill net</t>
  </si>
  <si>
    <t>Pre-assessment 2021. Assessment presented P1 scores in two ways: using RBF and default scoring. Most precautionary (RBF) used in BMT. MAVA Pathway Project.</t>
  </si>
  <si>
    <t>38.1_Courbine MR</t>
  </si>
  <si>
    <t>Pêcherie de langouste 
rose avec filet 
maillant, Mauritanie</t>
  </si>
  <si>
    <t>Palinurus mauritanicus</t>
  </si>
  <si>
    <t>Pre-assessment 2021, MAVA Pathway Project.</t>
  </si>
  <si>
    <t>34.1_Spiny lobster MR</t>
  </si>
  <si>
    <t>Pêcherie de sardinelle 
plate au filet 
maillant encerclant, 
Sénégal</t>
  </si>
  <si>
    <t>Sardinella maderensis</t>
  </si>
  <si>
    <t>Gill net, encircling</t>
  </si>
  <si>
    <t>46.1_Sardinella Flat SN</t>
  </si>
  <si>
    <t>Pêcherie de sole au filet maillant, Sénégal</t>
  </si>
  <si>
    <t>Cynoglossus senegalensis</t>
  </si>
  <si>
    <t>41.1_Sole SN</t>
  </si>
  <si>
    <t>GSK MARINE S.A. Atlantic tuna purse seine fishery</t>
  </si>
  <si>
    <t>ICCAT high seas, EEZs of Liberia, Senegal, Guinea Bissau, Guinea, Sierra Leone, Cape Verde, Mauritania</t>
  </si>
  <si>
    <t>Pre-assessment 2021, FIP formed 2021.</t>
  </si>
  <si>
    <t>10.1_SKJ High Seas, 10.2_BET High Seas, 10.3_YFT High Seas, 10.4_SKJ GN, 10.5_BET GN, 10.6_YFT GN, 10.7_SKJ SN, 10.8_BET SN, 10.9_YFT SN, 10.10_SKJ MR, 10.11_BET MR, 10.11_YFT MR, 10.13_SKJ CV, 10.13_BET CV, 10.14_YFT CV, 10.15_SKJ GW, 10.17_BET GW, 10.18_YFT GW, 10.19_SKJ SL, 10.20_BET SL, 10.21_YFT SL, 10.22_SKJ LR, 10.23_BET LR, 10.24_YFT LR</t>
  </si>
  <si>
    <t>Atlantic Ocean Longline Tuna</t>
  </si>
  <si>
    <t>ICCAT high seas, Namibia EEZ</t>
  </si>
  <si>
    <t>6.1_ALB NA N stock, 6.2_ALB NA S stock, 6.3_BET NA, 6.4_YFT NA</t>
  </si>
  <si>
    <t>Pescaria da lagosta-rosa com armadilhas de Cabo Verde</t>
  </si>
  <si>
    <t>Palinurus charlestoni</t>
  </si>
  <si>
    <t>Traps</t>
  </si>
  <si>
    <t>Cabo Verde</t>
  </si>
  <si>
    <t>35.1_Spiny lobster CV</t>
  </si>
  <si>
    <t>Pescaria de atum gaiado, judeu e cavala preta com redes de cerco costeiro em Cabo
Verde</t>
  </si>
  <si>
    <t>Katsuwonus pelamis, Auxis thazard, Decapterus macarellus</t>
  </si>
  <si>
    <t>Seine net (coastal)</t>
  </si>
  <si>
    <t>15.1_SKJ CV, 15.2_Frigate tuna CV, 15.3_Mackerel scad CV</t>
  </si>
  <si>
    <t>Gambia bonga shad 
encircling gillnet fishery</t>
  </si>
  <si>
    <t>Ethmalosa fimbriata</t>
  </si>
  <si>
    <t>47.1_Bonga shad GM</t>
  </si>
  <si>
    <t>The Gambia catfish 
demersal gillnet fishery</t>
  </si>
  <si>
    <t>Arius lasticutatus, A. heudelot, A. parkii</t>
  </si>
  <si>
    <t>Pre-assessment 2021, MAVA Pathway Project</t>
  </si>
  <si>
    <t>39.1_Catfish GM</t>
  </si>
  <si>
    <t>The Gambia West Africa mangrove oyster hand collection fishery</t>
  </si>
  <si>
    <t>Crassostrea tulipa</t>
  </si>
  <si>
    <t>24.1_Oyster GM</t>
  </si>
  <si>
    <t>Pescaria artesanal de 
djafal com redes de
emalhar na GuinéBissau</t>
  </si>
  <si>
    <t>Guinea-Bissau</t>
  </si>
  <si>
    <t>48.1_Djafal GW</t>
  </si>
  <si>
    <t>Indian Ocean tuna - purse seine fishery (Dongwon Industries)</t>
  </si>
  <si>
    <t>Thunnus albacares, Katsuwonus pelamis , T. obesus</t>
  </si>
  <si>
    <t>EEZ of Madagascar, Mauritius, Seychelles</t>
  </si>
  <si>
    <t>11.1_BET High Seas, 11.2_YFT High Seas, 11.3_SKJ High Seas, 11.4_BET SC, 11.5_YFT SC, 11.6_SKJ SC, 11.7_BET MU, 11.8_YFT MU, 11.9_SKJ MU, 11.10_BET MG, 11.11_YFT MG, 11.12_SKJ MG</t>
  </si>
  <si>
    <t>South Africa hake long line fishery</t>
  </si>
  <si>
    <t>Pre-assessment 2021. ITM since 2021.</t>
  </si>
  <si>
    <t>42.1_Hake deep water ZA, 42.2_Hake shallow water ZA</t>
  </si>
  <si>
    <t>MOST RECENT SCORES/YEAR</t>
  </si>
  <si>
    <t>DROP DOWN AND VALUE TABLE</t>
  </si>
  <si>
    <t>ACTUAL SCORE AS NUMERICAL VALUE</t>
  </si>
  <si>
    <t>PREDICED SCORE AS NUMERICAL VALUE</t>
  </si>
  <si>
    <t>Principle</t>
  </si>
  <si>
    <t>Component</t>
  </si>
  <si>
    <t>Performance Indicator</t>
  </si>
  <si>
    <t>Pre-Assessment Year 0</t>
  </si>
  <si>
    <t>Actual Year 1</t>
  </si>
  <si>
    <t>Actual Year 2</t>
  </si>
  <si>
    <t>Actual Year 3</t>
  </si>
  <si>
    <t>Actual Year 4</t>
  </si>
  <si>
    <t>Actual Year 5</t>
  </si>
  <si>
    <t>Actual Year 6</t>
  </si>
  <si>
    <t>Actual Year 7</t>
  </si>
  <si>
    <t>Actual Year 8</t>
  </si>
  <si>
    <t>Actual Year 9</t>
  </si>
  <si>
    <t>Actual Year 10</t>
  </si>
  <si>
    <t>Expected Year 1</t>
  </si>
  <si>
    <t>Expected Year 2</t>
  </si>
  <si>
    <t>Expected Year 3</t>
  </si>
  <si>
    <t>Expected Year 4</t>
  </si>
  <si>
    <t>Expected Year 5</t>
  </si>
  <si>
    <t>Expected Year 6</t>
  </si>
  <si>
    <t>Expected Year 7</t>
  </si>
  <si>
    <t>Expected Year 8</t>
  </si>
  <si>
    <t>Expected Year 9</t>
  </si>
  <si>
    <t>Expected Year 10</t>
  </si>
  <si>
    <t>Status1</t>
  </si>
  <si>
    <t>Status2</t>
  </si>
  <si>
    <t>Status3</t>
  </si>
  <si>
    <t>Status4</t>
  </si>
  <si>
    <t>Status5</t>
  </si>
  <si>
    <t>Status6</t>
  </si>
  <si>
    <t>Status7</t>
  </si>
  <si>
    <t>Status8</t>
  </si>
  <si>
    <t>Status9</t>
  </si>
  <si>
    <t>Status10</t>
  </si>
  <si>
    <t>PI</t>
  </si>
  <si>
    <t>Actual Score</t>
  </si>
  <si>
    <t>Numerical_exp</t>
  </si>
  <si>
    <t>Expected</t>
  </si>
  <si>
    <t>Numerical_Exp</t>
  </si>
  <si>
    <t>Status</t>
  </si>
  <si>
    <t>Year</t>
  </si>
  <si>
    <t>Option</t>
  </si>
  <si>
    <t>Score</t>
  </si>
  <si>
    <t>Year 0</t>
  </si>
  <si>
    <t>Year 1</t>
  </si>
  <si>
    <t>Year 2</t>
  </si>
  <si>
    <t>Year 3</t>
  </si>
  <si>
    <t>Year 4</t>
  </si>
  <si>
    <t>Year 5</t>
  </si>
  <si>
    <t>Year 6</t>
  </si>
  <si>
    <t>Year 7</t>
  </si>
  <si>
    <t>Year 8</t>
  </si>
  <si>
    <t>Year 9</t>
  </si>
  <si>
    <t>Year 10</t>
  </si>
  <si>
    <t>Expected1</t>
  </si>
  <si>
    <t>Expected2</t>
  </si>
  <si>
    <t>Expected3</t>
  </si>
  <si>
    <t>Expected4</t>
  </si>
  <si>
    <t>Expected5</t>
  </si>
  <si>
    <t>Expected6</t>
  </si>
  <si>
    <t>Expected7</t>
  </si>
  <si>
    <t>Expected8</t>
  </si>
  <si>
    <t>Expected9</t>
  </si>
  <si>
    <t>Expected10</t>
  </si>
  <si>
    <t>Outcome</t>
  </si>
  <si>
    <t>1.1.1 Stock status</t>
  </si>
  <si>
    <t>---</t>
  </si>
  <si>
    <t>1.1.1</t>
  </si>
  <si>
    <t>1.1.2 Stock rebuilding</t>
  </si>
  <si>
    <t>1.1.2</t>
  </si>
  <si>
    <t>≥80</t>
  </si>
  <si>
    <t>Management</t>
  </si>
  <si>
    <t>1.2.1 Harvest Strategy</t>
  </si>
  <si>
    <t>1.2.1</t>
  </si>
  <si>
    <t>60-79</t>
  </si>
  <si>
    <t>1.2.2 Harvest control rules and tools</t>
  </si>
  <si>
    <t>1.2.2</t>
  </si>
  <si>
    <t>&lt;60</t>
  </si>
  <si>
    <t>1.2.3 Information and monitoring</t>
  </si>
  <si>
    <t>1.2.3</t>
  </si>
  <si>
    <t>1.2.4 Assessment of stock status</t>
  </si>
  <si>
    <t>1.2.4</t>
  </si>
  <si>
    <t>Primary species</t>
  </si>
  <si>
    <t>2.1.1 Outcome</t>
  </si>
  <si>
    <t>2.1.1</t>
  </si>
  <si>
    <t xml:space="preserve">2.1.2 Management </t>
  </si>
  <si>
    <t>2.1.2</t>
  </si>
  <si>
    <t>2.1.3 Information</t>
  </si>
  <si>
    <t>2.1.3</t>
  </si>
  <si>
    <t>Secondary species</t>
  </si>
  <si>
    <t>2.2.1 Outcome</t>
  </si>
  <si>
    <t>2.2.1</t>
  </si>
  <si>
    <t xml:space="preserve">2.2.2 Management </t>
  </si>
  <si>
    <t>2.2.2</t>
  </si>
  <si>
    <t>2.2.3 Information</t>
  </si>
  <si>
    <t>2.2.3</t>
  </si>
  <si>
    <t>ETP species</t>
  </si>
  <si>
    <t>2.3.1 Outcome</t>
  </si>
  <si>
    <t>2.3.1</t>
  </si>
  <si>
    <t xml:space="preserve">2.3.2 Management </t>
  </si>
  <si>
    <t>2.3.2</t>
  </si>
  <si>
    <t>2.3.3 Information</t>
  </si>
  <si>
    <t>2.3.3</t>
  </si>
  <si>
    <t>Habitats</t>
  </si>
  <si>
    <t>2.4.1 Outcome</t>
  </si>
  <si>
    <t>2.4.1</t>
  </si>
  <si>
    <t xml:space="preserve">2.4.2 Management </t>
  </si>
  <si>
    <t>2.4.2</t>
  </si>
  <si>
    <t>2.4.3 Information</t>
  </si>
  <si>
    <t>2.4.3</t>
  </si>
  <si>
    <t>Ecosystem</t>
  </si>
  <si>
    <t>2.5.1 Outcome</t>
  </si>
  <si>
    <t>2.5.1</t>
  </si>
  <si>
    <t xml:space="preserve">2.5.2 Management </t>
  </si>
  <si>
    <t>2.5.2</t>
  </si>
  <si>
    <t>2.5.3 Information</t>
  </si>
  <si>
    <t>2.5.3</t>
  </si>
  <si>
    <t>Governance and Policy</t>
  </si>
  <si>
    <t>3.1.1 Legal and customary framework</t>
  </si>
  <si>
    <t>3.1.1</t>
  </si>
  <si>
    <t>3.1.2 Consultation, roles and responsibilities</t>
  </si>
  <si>
    <t>3.1.2</t>
  </si>
  <si>
    <t>3.1.3 Long term objectives</t>
  </si>
  <si>
    <t>3.1.3</t>
  </si>
  <si>
    <t>Fishery specific management system</t>
  </si>
  <si>
    <t>3.2.1 Fishery specific objectives</t>
  </si>
  <si>
    <t>3.2.1</t>
  </si>
  <si>
    <t>3.2.2 Decision making processes</t>
  </si>
  <si>
    <t>3.2.2</t>
  </si>
  <si>
    <t>3.2.3 Compliance and enforcement</t>
  </si>
  <si>
    <t>3.2.3</t>
  </si>
  <si>
    <t>3.2.4 Management performance evaluation</t>
  </si>
  <si>
    <t>3.2.4</t>
  </si>
  <si>
    <t>Total number of PIs equal to or greater than 80</t>
  </si>
  <si>
    <t>Equal to or greater than 80</t>
  </si>
  <si>
    <t>Total number of PIs 60-79</t>
  </si>
  <si>
    <t>PIs 60-79</t>
  </si>
  <si>
    <t>Total number of PIs less than 60</t>
  </si>
  <si>
    <t>less than 60</t>
  </si>
  <si>
    <t>Overall BMT Index</t>
  </si>
  <si>
    <t>P BMT Score</t>
  </si>
  <si>
    <t>Principle 1 BMT</t>
  </si>
  <si>
    <t>BMT Report</t>
  </si>
  <si>
    <t>P1 actual</t>
  </si>
  <si>
    <t>Principle 2 BMT</t>
  </si>
  <si>
    <t>P2 actual</t>
  </si>
  <si>
    <t>Principle 3 BMT</t>
  </si>
  <si>
    <t>Unit of Assessment</t>
  </si>
  <si>
    <t>P3 actual</t>
  </si>
  <si>
    <t>Species</t>
  </si>
  <si>
    <t>Gear</t>
  </si>
  <si>
    <t>Area</t>
  </si>
  <si>
    <t>PI_Count_actual</t>
  </si>
  <si>
    <t>BMT_Actual</t>
  </si>
  <si>
    <t>Actual BMT index summary table</t>
  </si>
  <si>
    <t>P1 Expected</t>
  </si>
  <si>
    <t>Last update:</t>
  </si>
  <si>
    <t>P2 Expected</t>
  </si>
  <si>
    <t>All PIs</t>
  </si>
  <si>
    <t>Principle 1</t>
  </si>
  <si>
    <t>Principle 2</t>
  </si>
  <si>
    <t>Principle 3</t>
  </si>
  <si>
    <t>P3 Expected</t>
  </si>
  <si>
    <t>Scoring Range</t>
  </si>
  <si>
    <t>Number of PIs</t>
  </si>
  <si>
    <t>PI_Count_Expected</t>
  </si>
  <si>
    <t>BMT Pedicted</t>
  </si>
  <si>
    <t>BMT Index</t>
  </si>
  <si>
    <t>Actual vs. Expected BMT index table</t>
  </si>
  <si>
    <t>Pre-Assessment</t>
  </si>
  <si>
    <t xml:space="preserve">Principle 1 </t>
  </si>
  <si>
    <t>Actual</t>
  </si>
  <si>
    <t xml:space="preserve">Principle 2 </t>
  </si>
  <si>
    <t xml:space="preserve">Principle 3 </t>
  </si>
  <si>
    <t xml:space="preserve">Overall </t>
  </si>
  <si>
    <t>If longer than 5 years, click on the chart and expand the  data source to cover more years.</t>
  </si>
  <si>
    <t>Expected Overall</t>
  </si>
  <si>
    <t>Actual Overall</t>
  </si>
  <si>
    <t>Exp. P1</t>
  </si>
  <si>
    <t>Act. P1</t>
  </si>
  <si>
    <t>Exp. P2</t>
  </si>
  <si>
    <t>Act. P2</t>
  </si>
  <si>
    <t>Exp. P3</t>
  </si>
  <si>
    <t>Act. P3</t>
  </si>
  <si>
    <t>BMT Report Sheet</t>
  </si>
  <si>
    <t>Exp. Scoring Range</t>
  </si>
  <si>
    <t>Actual Scoring Range</t>
  </si>
  <si>
    <t>Last Update</t>
  </si>
  <si>
    <t>1.1.2 Reference points</t>
  </si>
  <si>
    <t>Written Update
The MSC cannot verify the accuracy of any information provided on this form and is not responsible for any issues arising to any parties as a result of any information provided therein. The results are the sole responsibility of individual/company applying the Benchmarking and Tracking Tool and give an indication of the likely status of a fishery. These results can only be verified by the fishery completing the MSC full assessment process.</t>
  </si>
  <si>
    <t>Topic</t>
  </si>
  <si>
    <t>Instructions</t>
  </si>
  <si>
    <t>Inserting columns and rows</t>
  </si>
  <si>
    <t>In the BMT sheets it is not advisable to insert any columns or rows as the sheets contain hidden formulas that may be broken if the sheet is altered in any way.</t>
  </si>
  <si>
    <r>
      <rPr>
        <sz val="10"/>
        <color theme="1"/>
        <rFont val="Arial"/>
        <family val="2"/>
      </rPr>
      <t>Should you feel you require changes to the BMT Tool please contact</t>
    </r>
    <r>
      <rPr>
        <u/>
        <sz val="10"/>
        <color theme="10"/>
        <rFont val="Arial"/>
        <family val="2"/>
      </rPr>
      <t xml:space="preserve"> globalaccessibility@msc.org</t>
    </r>
    <r>
      <rPr>
        <sz val="10"/>
        <color theme="1"/>
        <rFont val="Arial"/>
        <family val="2"/>
      </rPr>
      <t xml:space="preserve"> to discuss the options</t>
    </r>
  </si>
  <si>
    <t>This year represents the draft scoring ranges derived from the pre-assessment</t>
  </si>
  <si>
    <t>Adding more years after Year 5</t>
  </si>
  <si>
    <r>
      <t xml:space="preserve">The default period allowed for a FIP in the BMT Tool is 5 years - however, you are able to add additional years up to 10 years if you need to by unhiding columns </t>
    </r>
    <r>
      <rPr>
        <u/>
        <sz val="10"/>
        <color theme="1"/>
        <rFont val="Arial"/>
        <family val="2"/>
      </rPr>
      <t>after</t>
    </r>
    <r>
      <rPr>
        <sz val="10"/>
        <color theme="1"/>
        <rFont val="Arial"/>
        <family val="2"/>
      </rPr>
      <t xml:space="preserve"> </t>
    </r>
    <r>
      <rPr>
        <b/>
        <sz val="10"/>
        <color theme="1"/>
        <rFont val="Arial"/>
        <family val="2"/>
      </rPr>
      <t>column M</t>
    </r>
    <r>
      <rPr>
        <sz val="10"/>
        <color theme="1"/>
        <rFont val="Arial"/>
        <family val="2"/>
      </rPr>
      <t xml:space="preserve"> for the Actual scores and </t>
    </r>
    <r>
      <rPr>
        <u/>
        <sz val="10"/>
        <color theme="1"/>
        <rFont val="Arial"/>
        <family val="2"/>
      </rPr>
      <t>after</t>
    </r>
    <r>
      <rPr>
        <sz val="10"/>
        <color theme="1"/>
        <rFont val="Arial"/>
        <family val="2"/>
      </rPr>
      <t xml:space="preserve"> </t>
    </r>
    <r>
      <rPr>
        <b/>
        <sz val="10"/>
        <color theme="1"/>
        <rFont val="Arial"/>
        <family val="2"/>
      </rPr>
      <t>column</t>
    </r>
    <r>
      <rPr>
        <sz val="10"/>
        <color theme="1"/>
        <rFont val="Arial"/>
        <family val="2"/>
      </rPr>
      <t xml:space="preserve"> </t>
    </r>
    <r>
      <rPr>
        <b/>
        <sz val="10"/>
        <color theme="1"/>
        <rFont val="Arial"/>
        <family val="2"/>
      </rPr>
      <t>AC</t>
    </r>
    <r>
      <rPr>
        <sz val="10"/>
        <color theme="1"/>
        <rFont val="Arial"/>
        <family val="2"/>
      </rPr>
      <t xml:space="preserve"> for Expected scores</t>
    </r>
  </si>
  <si>
    <t>Adding more than 1 UoA</t>
  </si>
  <si>
    <t>The Workbook includes 3 identical blank sheets that can be used to track progress for different UoA's within the same Fishery Improvement Project, for example, the same species and area but captured using different gear. If you require more than 3 the sheet can simply be copied</t>
  </si>
  <si>
    <t>Creating reports</t>
  </si>
  <si>
    <t>On each BMT Template sheet, in cell B36 there is a reporting area that is updated from the data entered into the tables. The Print area has been preset to the reporting area so when you select File&gt;&gt;Print it should show the report only and this can be saved as .pdf</t>
  </si>
  <si>
    <r>
      <rPr>
        <sz val="10"/>
        <color theme="1"/>
        <rFont val="Arial"/>
        <family val="2"/>
      </rPr>
      <t>To learn more about setting or changing the print area visit</t>
    </r>
    <r>
      <rPr>
        <u/>
        <sz val="10"/>
        <color theme="10"/>
        <rFont val="Arial"/>
        <family val="2"/>
      </rPr>
      <t xml:space="preserve"> this article</t>
    </r>
  </si>
  <si>
    <t>Example</t>
  </si>
  <si>
    <t>An example sheet is included to show how the sheet should be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</si>
</sst>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0"/>
      <color theme="1"/>
      <name val="Meta Offc Pro"/>
      <family val="2"/>
    </font>
    <font>
      <sz val="14"/>
      <color theme="1"/>
      <name val="Meta Offc Pro"/>
      <family val="2"/>
    </font>
    <font>
      <sz val="11"/>
      <color theme="1"/>
      <name val="Meta Offc Pro"/>
      <family val="2"/>
    </font>
    <font>
      <b/>
      <sz val="11"/>
      <color theme="1"/>
      <name val="Meta Offc Pro"/>
      <family val="2"/>
    </font>
    <font>
      <b/>
      <sz val="10"/>
      <color theme="0"/>
      <name val="Meta Offc Pro"/>
      <family val="2"/>
    </font>
    <font>
      <sz val="10"/>
      <name val="Meta Offc Pro"/>
      <family val="2"/>
    </font>
    <font>
      <b/>
      <sz val="10"/>
      <name val="Meta Offc Pro"/>
      <family val="2"/>
    </font>
    <font>
      <b/>
      <sz val="9"/>
      <color rgb="FFFFFFFF"/>
      <name val="Meta Offc Pro"/>
      <family val="2"/>
    </font>
    <font>
      <sz val="9"/>
      <color rgb="FFFFFFFF"/>
      <name val="Meta Offc Pro"/>
      <family val="2"/>
    </font>
    <font>
      <sz val="9"/>
      <color theme="0"/>
      <name val="Meta Offc Pro"/>
      <family val="2"/>
    </font>
    <font>
      <b/>
      <sz val="9"/>
      <color rgb="FFFF0000"/>
      <name val="Meta Offc Pro"/>
      <family val="2"/>
    </font>
    <font>
      <sz val="9"/>
      <color rgb="FFFF0000"/>
      <name val="Meta Offc Pro"/>
      <family val="2"/>
    </font>
    <font>
      <sz val="11"/>
      <color theme="9"/>
      <name val="Meta Offc Pro"/>
      <family val="2"/>
    </font>
    <font>
      <sz val="10"/>
      <color theme="9"/>
      <name val="Meta Offc Pro"/>
      <family val="2"/>
    </font>
    <font>
      <sz val="9"/>
      <color theme="9"/>
      <name val="Meta Offc Pro"/>
      <family val="2"/>
    </font>
    <font>
      <b/>
      <sz val="11"/>
      <color theme="9"/>
      <name val="Meta Offc Pro"/>
      <family val="2"/>
    </font>
    <font>
      <b/>
      <sz val="10"/>
      <color theme="1"/>
      <name val="Meta Offc Pro"/>
      <family val="2"/>
    </font>
    <font>
      <sz val="10"/>
      <color theme="0" tint="-0.499984740745262"/>
      <name val="Meta Offc Pro"/>
      <family val="2"/>
    </font>
    <font>
      <b/>
      <sz val="14"/>
      <color theme="9"/>
      <name val="Meta Offc Pro"/>
      <family val="2"/>
    </font>
    <font>
      <sz val="12"/>
      <color theme="9"/>
      <name val="Meta Offc Pro"/>
      <family val="2"/>
    </font>
    <font>
      <b/>
      <sz val="12"/>
      <color theme="0"/>
      <name val="Meta Offc Pro"/>
      <family val="2"/>
    </font>
    <font>
      <sz val="12"/>
      <color theme="0"/>
      <name val="Meta Offc Pro"/>
      <family val="2"/>
    </font>
    <font>
      <b/>
      <sz val="14"/>
      <color theme="1"/>
      <name val="Meta Offc Pro"/>
      <family val="2"/>
    </font>
    <font>
      <b/>
      <sz val="14"/>
      <color theme="0"/>
      <name val="Meta Offc Pro"/>
      <family val="2"/>
    </font>
    <font>
      <b/>
      <sz val="16"/>
      <color theme="1"/>
      <name val="Meta Offc Pro"/>
      <family val="2"/>
    </font>
    <font>
      <b/>
      <sz val="14"/>
      <name val="Meta Offc Pro"/>
      <family val="2"/>
    </font>
    <font>
      <b/>
      <sz val="10"/>
      <color theme="1"/>
      <name val="Arial"/>
      <family val="2"/>
    </font>
    <font>
      <u/>
      <sz val="10"/>
      <color theme="10"/>
      <name val="Arial"/>
      <family val="2"/>
    </font>
    <font>
      <sz val="9"/>
      <name val="Meta Offc Pro"/>
      <family val="2"/>
    </font>
    <font>
      <u/>
      <sz val="10"/>
      <color theme="1"/>
      <name val="Arial"/>
      <family val="2"/>
    </font>
    <font>
      <sz val="8"/>
      <name val="Arial"/>
      <family val="2"/>
    </font>
    <font>
      <u/>
      <sz val="11"/>
      <color theme="10"/>
      <name val="Arial"/>
      <family val="2"/>
      <scheme val="minor"/>
    </font>
    <font>
      <sz val="11"/>
      <color theme="1"/>
      <name val="Arial"/>
      <family val="2"/>
    </font>
    <font>
      <b/>
      <sz val="11"/>
      <color theme="1"/>
      <name val="Arial"/>
      <family val="2"/>
      <scheme val="minor"/>
    </font>
    <font>
      <sz val="11"/>
      <name val="Arial"/>
      <family val="2"/>
    </font>
    <font>
      <b/>
      <sz val="10"/>
      <color theme="1"/>
      <name val="Arial"/>
      <family val="2"/>
      <scheme val="minor"/>
    </font>
    <font>
      <sz val="10"/>
      <color theme="1"/>
      <name val="Arial"/>
      <family val="2"/>
      <scheme val="minor"/>
    </font>
    <font>
      <i/>
      <sz val="10"/>
      <color theme="1"/>
      <name val="Arial"/>
      <family val="2"/>
    </font>
  </fonts>
  <fills count="26">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rgb="FFFDB9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6CB33F"/>
        <bgColor auto="1"/>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rgb="FFFF0000"/>
        <bgColor indexed="64"/>
      </patternFill>
    </fill>
    <fill>
      <patternFill patternType="solid">
        <fgColor theme="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5DAA"/>
        <bgColor indexed="64"/>
      </patternFill>
    </fill>
    <fill>
      <patternFill patternType="solid">
        <fgColor theme="2" tint="0.59999389629810485"/>
        <bgColor indexed="64"/>
      </patternFill>
    </fill>
    <fill>
      <patternFill patternType="solid">
        <fgColor theme="2" tint="0.39997558519241921"/>
        <bgColor indexed="64"/>
      </patternFill>
    </fill>
    <fill>
      <patternFill patternType="solid">
        <fgColor rgb="FF0070C0"/>
        <bgColor indexed="64"/>
      </patternFill>
    </fill>
    <fill>
      <patternFill patternType="solid">
        <fgColor theme="0"/>
        <bgColor indexed="64"/>
      </patternFill>
    </fill>
  </fills>
  <borders count="78">
    <border>
      <left/>
      <right/>
      <top/>
      <bottom/>
      <diagonal/>
    </border>
    <border>
      <left style="medium">
        <color rgb="FF005DAA"/>
      </left>
      <right/>
      <top style="medium">
        <color rgb="FF005DAA"/>
      </top>
      <bottom style="medium">
        <color rgb="FF005DAA"/>
      </bottom>
      <diagonal/>
    </border>
    <border>
      <left style="thin">
        <color theme="4" tint="0.39997558519241921"/>
      </left>
      <right/>
      <top style="thin">
        <color theme="4" tint="0.39997558519241921"/>
      </top>
      <bottom style="thin">
        <color theme="4" tint="0.39997558519241921"/>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theme="9"/>
      </left>
      <right/>
      <top style="medium">
        <color theme="9"/>
      </top>
      <bottom/>
      <diagonal/>
    </border>
    <border>
      <left style="medium">
        <color theme="9"/>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medium">
        <color theme="9"/>
      </left>
      <right style="thin">
        <color theme="9"/>
      </right>
      <top style="thin">
        <color theme="9"/>
      </top>
      <bottom/>
      <diagonal/>
    </border>
    <border>
      <left style="medium">
        <color theme="2"/>
      </left>
      <right style="medium">
        <color theme="2"/>
      </right>
      <top style="medium">
        <color theme="2"/>
      </top>
      <bottom style="medium">
        <color theme="2"/>
      </bottom>
      <diagonal/>
    </border>
    <border>
      <left/>
      <right style="thin">
        <color theme="2"/>
      </right>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medium">
        <color theme="2"/>
      </left>
      <right style="thin">
        <color theme="2"/>
      </right>
      <top style="medium">
        <color theme="2"/>
      </top>
      <bottom style="thin">
        <color theme="2"/>
      </bottom>
      <diagonal/>
    </border>
    <border>
      <left style="thin">
        <color theme="2"/>
      </left>
      <right style="thin">
        <color theme="2"/>
      </right>
      <top style="thin">
        <color theme="2"/>
      </top>
      <bottom style="thin">
        <color theme="2"/>
      </bottom>
      <diagonal/>
    </border>
    <border>
      <left style="medium">
        <color theme="2"/>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medium">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9"/>
      </left>
      <right style="medium">
        <color theme="9"/>
      </right>
      <top/>
      <bottom style="medium">
        <color theme="9"/>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medium">
        <color theme="9"/>
      </right>
      <top style="medium">
        <color theme="9"/>
      </top>
      <bottom style="medium">
        <color theme="9"/>
      </bottom>
      <diagonal/>
    </border>
    <border>
      <left style="medium">
        <color theme="9"/>
      </left>
      <right style="thin">
        <color theme="2"/>
      </right>
      <top style="medium">
        <color theme="9"/>
      </top>
      <bottom style="thin">
        <color theme="2"/>
      </bottom>
      <diagonal/>
    </border>
    <border>
      <left style="thin">
        <color theme="2"/>
      </left>
      <right style="thin">
        <color theme="2"/>
      </right>
      <top style="medium">
        <color theme="9"/>
      </top>
      <bottom style="thin">
        <color theme="2"/>
      </bottom>
      <diagonal/>
    </border>
    <border>
      <left style="thin">
        <color theme="2"/>
      </left>
      <right style="medium">
        <color theme="9"/>
      </right>
      <top style="medium">
        <color theme="9"/>
      </top>
      <bottom style="thin">
        <color theme="2"/>
      </bottom>
      <diagonal/>
    </border>
    <border>
      <left style="medium">
        <color theme="9"/>
      </left>
      <right style="thin">
        <color theme="2"/>
      </right>
      <top style="thin">
        <color theme="2"/>
      </top>
      <bottom/>
      <diagonal/>
    </border>
    <border>
      <left style="thin">
        <color theme="2"/>
      </left>
      <right style="medium">
        <color theme="9"/>
      </right>
      <top style="thin">
        <color theme="2"/>
      </top>
      <bottom/>
      <diagonal/>
    </border>
    <border>
      <left style="medium">
        <color theme="9"/>
      </left>
      <right style="thin">
        <color theme="9"/>
      </right>
      <top/>
      <bottom style="thin">
        <color theme="9"/>
      </bottom>
      <diagonal/>
    </border>
    <border>
      <left style="thin">
        <color theme="9"/>
      </left>
      <right style="medium">
        <color theme="9"/>
      </right>
      <top/>
      <bottom style="thin">
        <color theme="9"/>
      </bottom>
      <diagonal/>
    </border>
    <border>
      <left style="medium">
        <color theme="2"/>
      </left>
      <right/>
      <top style="thin">
        <color theme="2"/>
      </top>
      <bottom style="thin">
        <color theme="2"/>
      </bottom>
      <diagonal/>
    </border>
    <border>
      <left/>
      <right style="thin">
        <color theme="2"/>
      </right>
      <top style="thin">
        <color theme="2"/>
      </top>
      <bottom style="thin">
        <color theme="2"/>
      </bottom>
      <diagonal/>
    </border>
    <border>
      <left style="medium">
        <color theme="2"/>
      </left>
      <right/>
      <top style="thin">
        <color theme="2"/>
      </top>
      <bottom style="medium">
        <color theme="2"/>
      </bottom>
      <diagonal/>
    </border>
    <border>
      <left/>
      <right style="thin">
        <color theme="2"/>
      </right>
      <top style="thin">
        <color theme="2"/>
      </top>
      <bottom style="medium">
        <color theme="2"/>
      </bottom>
      <diagonal/>
    </border>
    <border>
      <left/>
      <right style="medium">
        <color theme="9"/>
      </right>
      <top style="medium">
        <color theme="9"/>
      </top>
      <bottom style="medium">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medium">
        <color theme="2"/>
      </left>
      <right/>
      <top/>
      <bottom/>
      <diagonal/>
    </border>
    <border>
      <left/>
      <right style="thin">
        <color theme="2"/>
      </right>
      <top style="medium">
        <color theme="2"/>
      </top>
      <bottom/>
      <diagonal/>
    </border>
    <border>
      <left/>
      <right style="thin">
        <color theme="2"/>
      </right>
      <top style="medium">
        <color theme="9"/>
      </top>
      <bottom style="thin">
        <color theme="2"/>
      </bottom>
      <diagonal/>
    </border>
    <border>
      <left style="medium">
        <color theme="9"/>
      </left>
      <right style="medium">
        <color theme="9"/>
      </right>
      <top/>
      <bottom style="thin">
        <color theme="9"/>
      </bottom>
      <diagonal/>
    </border>
    <border>
      <left style="medium">
        <color theme="9"/>
      </left>
      <right style="medium">
        <color theme="9"/>
      </right>
      <top style="thin">
        <color theme="9"/>
      </top>
      <bottom style="thin">
        <color theme="9"/>
      </bottom>
      <diagonal/>
    </border>
    <border>
      <left style="medium">
        <color theme="9"/>
      </left>
      <right style="medium">
        <color theme="9"/>
      </right>
      <top style="thin">
        <color theme="9"/>
      </top>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thin">
        <color theme="2"/>
      </left>
      <right/>
      <top/>
      <bottom/>
      <diagonal/>
    </border>
    <border>
      <left/>
      <right style="thin">
        <color theme="2"/>
      </right>
      <top/>
      <bottom/>
      <diagonal/>
    </border>
    <border>
      <left style="medium">
        <color theme="2"/>
      </left>
      <right/>
      <top/>
      <bottom style="thin">
        <color theme="2"/>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style="thin">
        <color theme="9"/>
      </right>
      <top/>
      <bottom style="thin">
        <color theme="9"/>
      </bottom>
      <diagonal/>
    </border>
    <border>
      <left style="thin">
        <color theme="2"/>
      </left>
      <right/>
      <top style="medium">
        <color theme="9"/>
      </top>
      <bottom style="thin">
        <color theme="2"/>
      </bottom>
      <diagonal/>
    </border>
    <border>
      <left/>
      <right style="medium">
        <color theme="2"/>
      </right>
      <top/>
      <bottom/>
      <diagonal/>
    </border>
    <border>
      <left style="thin">
        <color indexed="64"/>
      </left>
      <right style="thin">
        <color theme="9"/>
      </right>
      <top style="thin">
        <color theme="9"/>
      </top>
      <bottom style="thin">
        <color theme="9"/>
      </bottom>
      <diagonal/>
    </border>
    <border>
      <left/>
      <right/>
      <top/>
      <bottom style="thin">
        <color theme="9"/>
      </bottom>
      <diagonal/>
    </border>
    <border>
      <left/>
      <right style="thin">
        <color theme="9"/>
      </right>
      <top/>
      <bottom/>
      <diagonal/>
    </border>
    <border>
      <left style="thin">
        <color theme="2"/>
      </left>
      <right style="thin">
        <color theme="2"/>
      </right>
      <top style="thin">
        <color theme="2"/>
      </top>
      <bottom style="thin">
        <color indexed="64"/>
      </bottom>
      <diagonal/>
    </border>
    <border>
      <left style="thin">
        <color theme="2"/>
      </left>
      <right/>
      <top style="thin">
        <color indexed="64"/>
      </top>
      <bottom/>
      <diagonal/>
    </border>
    <border>
      <left/>
      <right style="thin">
        <color theme="2"/>
      </right>
      <top style="thin">
        <color indexed="64"/>
      </top>
      <bottom/>
      <diagonal/>
    </border>
    <border>
      <left style="medium">
        <color theme="9"/>
      </left>
      <right style="medium">
        <color theme="9"/>
      </right>
      <top style="medium">
        <color theme="9"/>
      </top>
      <bottom style="thin">
        <color theme="9"/>
      </bottom>
      <diagonal/>
    </border>
    <border>
      <left style="medium">
        <color theme="9"/>
      </left>
      <right style="medium">
        <color theme="9"/>
      </right>
      <top style="thin">
        <color theme="9"/>
      </top>
      <bottom style="medium">
        <color theme="9"/>
      </bottom>
      <diagonal/>
    </border>
  </borders>
  <cellStyleXfs count="5">
    <xf numFmtId="0" fontId="0" fillId="0" borderId="0"/>
    <xf numFmtId="0" fontId="3" fillId="0" borderId="0"/>
    <xf numFmtId="0" fontId="31" fillId="0" borderId="0" applyNumberFormat="0" applyFill="0" applyBorder="0" applyAlignment="0" applyProtection="0"/>
    <xf numFmtId="0" fontId="2" fillId="0" borderId="0"/>
    <xf numFmtId="0" fontId="35" fillId="0" borderId="0" applyNumberFormat="0" applyFill="0" applyBorder="0" applyAlignment="0" applyProtection="0"/>
  </cellStyleXfs>
  <cellXfs count="251">
    <xf numFmtId="0" fontId="0" fillId="0" borderId="0" xfId="0"/>
    <xf numFmtId="0" fontId="4" fillId="0" borderId="0" xfId="0" applyFont="1"/>
    <xf numFmtId="0" fontId="4" fillId="0" borderId="0" xfId="0" applyFont="1" applyAlignment="1">
      <alignment horizontal="center"/>
    </xf>
    <xf numFmtId="0" fontId="8" fillId="0" borderId="0" xfId="0" applyFont="1"/>
    <xf numFmtId="0" fontId="8" fillId="0" borderId="0" xfId="0" applyFont="1" applyAlignment="1">
      <alignment vertical="center" wrapText="1"/>
    </xf>
    <xf numFmtId="0" fontId="4" fillId="13" borderId="0" xfId="0" applyFont="1" applyFill="1"/>
    <xf numFmtId="0" fontId="4" fillId="13" borderId="0" xfId="0" applyFont="1" applyFill="1" applyAlignment="1">
      <alignment horizontal="left"/>
    </xf>
    <xf numFmtId="0" fontId="8" fillId="13" borderId="0" xfId="0" applyFont="1" applyFill="1"/>
    <xf numFmtId="0" fontId="4" fillId="0" borderId="0" xfId="0" applyFont="1" applyAlignment="1">
      <alignment horizontal="left"/>
    </xf>
    <xf numFmtId="0" fontId="9" fillId="13" borderId="0" xfId="0" applyFont="1" applyFill="1" applyAlignment="1">
      <alignment vertical="center"/>
    </xf>
    <xf numFmtId="0" fontId="10" fillId="13" borderId="0" xfId="0" applyFont="1" applyFill="1" applyAlignment="1">
      <alignment vertical="center" wrapText="1"/>
    </xf>
    <xf numFmtId="0" fontId="9" fillId="13" borderId="0" xfId="0" applyFont="1" applyFill="1" applyAlignment="1">
      <alignment horizontal="left"/>
    </xf>
    <xf numFmtId="0" fontId="11"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0" xfId="0" applyFont="1" applyFill="1" applyAlignment="1">
      <alignment horizontal="center" vertical="center"/>
    </xf>
    <xf numFmtId="0" fontId="14" fillId="12" borderId="3"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7" fillId="2" borderId="4" xfId="0" applyFont="1" applyFill="1" applyBorder="1" applyAlignment="1">
      <alignment vertical="center"/>
    </xf>
    <xf numFmtId="0" fontId="4" fillId="0" borderId="5" xfId="0" applyFont="1" applyBorder="1"/>
    <xf numFmtId="0" fontId="17" fillId="2" borderId="44" xfId="0" applyFont="1" applyFill="1" applyBorder="1" applyAlignment="1">
      <alignment vertical="center"/>
    </xf>
    <xf numFmtId="0" fontId="17" fillId="0" borderId="3" xfId="0" applyFont="1" applyBorder="1" applyAlignment="1">
      <alignment horizontal="left" vertical="center" wrapText="1"/>
    </xf>
    <xf numFmtId="0" fontId="17" fillId="0" borderId="38" xfId="0" applyFont="1" applyBorder="1" applyAlignment="1">
      <alignment horizontal="left" vertical="center" wrapText="1"/>
    </xf>
    <xf numFmtId="0" fontId="17" fillId="0" borderId="7" xfId="0" applyFont="1" applyBorder="1" applyAlignment="1">
      <alignment horizontal="left" vertical="center" wrapText="1"/>
    </xf>
    <xf numFmtId="0" fontId="17" fillId="0" borderId="56" xfId="0" applyFont="1" applyBorder="1" applyAlignment="1">
      <alignment horizontal="left" vertical="center" wrapText="1"/>
    </xf>
    <xf numFmtId="0" fontId="17" fillId="0" borderId="39" xfId="0" applyFont="1" applyBorder="1" applyAlignment="1">
      <alignment horizontal="left" vertical="center" wrapText="1"/>
    </xf>
    <xf numFmtId="0" fontId="17" fillId="0" borderId="0" xfId="0" applyFont="1" applyAlignment="1">
      <alignment horizontal="left" vertical="center" wrapText="1"/>
    </xf>
    <xf numFmtId="0" fontId="4" fillId="14" borderId="0" xfId="0" applyFont="1" applyFill="1"/>
    <xf numFmtId="0" fontId="4" fillId="5" borderId="0" xfId="0" applyFont="1" applyFill="1"/>
    <xf numFmtId="0" fontId="4" fillId="0" borderId="0" xfId="0" quotePrefix="1" applyFont="1"/>
    <xf numFmtId="0" fontId="17" fillId="0" borderId="57" xfId="0" applyFont="1" applyBorder="1" applyAlignment="1">
      <alignment horizontal="left" vertical="center" wrapText="1"/>
    </xf>
    <xf numFmtId="0" fontId="4" fillId="7" borderId="0" xfId="0" applyFont="1" applyFill="1" applyAlignment="1">
      <alignment horizontal="center" vertical="top"/>
    </xf>
    <xf numFmtId="0" fontId="4" fillId="4" borderId="0" xfId="0" applyFont="1" applyFill="1" applyAlignment="1">
      <alignment horizontal="center" vertical="top"/>
    </xf>
    <xf numFmtId="0" fontId="4" fillId="11" borderId="0" xfId="0" applyFont="1" applyFill="1" applyAlignment="1">
      <alignment horizontal="center" vertical="top"/>
    </xf>
    <xf numFmtId="0" fontId="18" fillId="2" borderId="4" xfId="0" applyFont="1" applyFill="1" applyBorder="1" applyAlignment="1">
      <alignment vertical="center"/>
    </xf>
    <xf numFmtId="0" fontId="17" fillId="0" borderId="9" xfId="0" applyFont="1" applyBorder="1" applyAlignment="1">
      <alignment horizontal="left" vertical="center" wrapText="1"/>
    </xf>
    <xf numFmtId="0" fontId="17" fillId="0" borderId="58" xfId="0" applyFont="1" applyBorder="1" applyAlignment="1">
      <alignment horizontal="left" vertical="center" wrapText="1"/>
    </xf>
    <xf numFmtId="0" fontId="19" fillId="0" borderId="3" xfId="0" applyFont="1" applyBorder="1" applyAlignment="1">
      <alignment vertical="center" wrapText="1"/>
    </xf>
    <xf numFmtId="0" fontId="19" fillId="0" borderId="22" xfId="0" applyFont="1" applyBorder="1" applyAlignment="1">
      <alignment vertical="center" wrapText="1"/>
    </xf>
    <xf numFmtId="2" fontId="8" fillId="8" borderId="3" xfId="0" applyNumberFormat="1" applyFont="1" applyFill="1" applyBorder="1" applyAlignment="1">
      <alignment vertical="center" wrapText="1"/>
    </xf>
    <xf numFmtId="2" fontId="20" fillId="0" borderId="0" xfId="0" applyNumberFormat="1" applyFont="1" applyAlignment="1">
      <alignment vertical="center" wrapText="1"/>
    </xf>
    <xf numFmtId="2" fontId="7" fillId="15" borderId="1" xfId="0" applyNumberFormat="1" applyFont="1" applyFill="1" applyBorder="1" applyAlignment="1">
      <alignment vertical="center"/>
    </xf>
    <xf numFmtId="0" fontId="21" fillId="0" borderId="0" xfId="0" applyFont="1" applyAlignment="1">
      <alignment vertical="top"/>
    </xf>
    <xf numFmtId="0" fontId="21" fillId="0" borderId="0" xfId="0" applyFont="1" applyAlignment="1">
      <alignment vertical="top" wrapText="1"/>
    </xf>
    <xf numFmtId="0" fontId="4" fillId="7" borderId="2" xfId="0" applyFont="1" applyFill="1" applyBorder="1" applyAlignment="1">
      <alignment horizontal="center" vertical="top"/>
    </xf>
    <xf numFmtId="0" fontId="4" fillId="4" borderId="2" xfId="0" applyFont="1" applyFill="1" applyBorder="1" applyAlignment="1">
      <alignment horizontal="center" vertical="top"/>
    </xf>
    <xf numFmtId="0" fontId="4" fillId="6" borderId="2" xfId="0" applyFont="1" applyFill="1" applyBorder="1" applyAlignment="1">
      <alignment horizontal="center" vertical="top"/>
    </xf>
    <xf numFmtId="2" fontId="7" fillId="16" borderId="1" xfId="0" applyNumberFormat="1" applyFont="1" applyFill="1" applyBorder="1" applyAlignment="1">
      <alignment vertical="center"/>
    </xf>
    <xf numFmtId="0" fontId="20" fillId="0" borderId="0" xfId="0" applyFont="1"/>
    <xf numFmtId="2" fontId="4" fillId="0" borderId="0" xfId="0" applyNumberFormat="1" applyFont="1"/>
    <xf numFmtId="2" fontId="7" fillId="17" borderId="1" xfId="0" applyNumberFormat="1" applyFont="1" applyFill="1" applyBorder="1" applyAlignment="1">
      <alignment vertical="center"/>
    </xf>
    <xf numFmtId="0" fontId="6" fillId="0" borderId="0" xfId="0" applyFont="1"/>
    <xf numFmtId="2" fontId="7" fillId="18" borderId="1" xfId="0" applyNumberFormat="1" applyFont="1" applyFill="1" applyBorder="1" applyAlignment="1">
      <alignment vertical="center"/>
    </xf>
    <xf numFmtId="0" fontId="22" fillId="0" borderId="0" xfId="0" applyFont="1" applyAlignment="1">
      <alignment horizontal="left" vertical="top"/>
    </xf>
    <xf numFmtId="0" fontId="17" fillId="0" borderId="0" xfId="0" applyFont="1" applyAlignment="1">
      <alignment horizontal="left" vertical="top"/>
    </xf>
    <xf numFmtId="0" fontId="23" fillId="0" borderId="0" xfId="0" applyFont="1" applyAlignment="1">
      <alignment horizontal="left" vertical="center"/>
    </xf>
    <xf numFmtId="0" fontId="23" fillId="0" borderId="0" xfId="0" applyFont="1" applyAlignment="1">
      <alignment horizontal="left" vertical="top"/>
    </xf>
    <xf numFmtId="0" fontId="24" fillId="8" borderId="14" xfId="0" applyFont="1" applyFill="1" applyBorder="1" applyAlignment="1">
      <alignment horizontal="left" vertical="top"/>
    </xf>
    <xf numFmtId="0" fontId="24" fillId="8" borderId="54" xfId="0" applyFont="1" applyFill="1" applyBorder="1" applyAlignment="1">
      <alignment horizontal="left" vertical="top"/>
    </xf>
    <xf numFmtId="0" fontId="26" fillId="0" borderId="0" xfId="0" applyFont="1"/>
    <xf numFmtId="0" fontId="9" fillId="0" borderId="0" xfId="0" applyFont="1"/>
    <xf numFmtId="0" fontId="24" fillId="8" borderId="33" xfId="0" applyFont="1" applyFill="1" applyBorder="1" applyAlignment="1">
      <alignment vertical="center"/>
    </xf>
    <xf numFmtId="0" fontId="24" fillId="8" borderId="55" xfId="0" applyFont="1" applyFill="1" applyBorder="1" applyAlignment="1">
      <alignment vertical="center"/>
    </xf>
    <xf numFmtId="0" fontId="24" fillId="8" borderId="34" xfId="0" applyFont="1" applyFill="1" applyBorder="1" applyAlignment="1">
      <alignment vertical="center"/>
    </xf>
    <xf numFmtId="0" fontId="24" fillId="8" borderId="35" xfId="0" applyFont="1" applyFill="1" applyBorder="1" applyAlignment="1">
      <alignment vertical="center"/>
    </xf>
    <xf numFmtId="0" fontId="25" fillId="8" borderId="36" xfId="0" applyFont="1" applyFill="1" applyBorder="1" applyAlignment="1">
      <alignment vertical="top"/>
    </xf>
    <xf numFmtId="0" fontId="25" fillId="8" borderId="12" xfId="0" applyFont="1" applyFill="1" applyBorder="1" applyAlignment="1">
      <alignment vertical="top"/>
    </xf>
    <xf numFmtId="0" fontId="24" fillId="8" borderId="13" xfId="0" applyFont="1" applyFill="1" applyBorder="1" applyAlignment="1">
      <alignment horizontal="center" vertical="center"/>
    </xf>
    <xf numFmtId="0" fontId="24" fillId="8" borderId="37" xfId="0" applyFont="1" applyFill="1" applyBorder="1" applyAlignment="1">
      <alignment horizontal="center" vertical="center"/>
    </xf>
    <xf numFmtId="2" fontId="23" fillId="0" borderId="8" xfId="0" applyNumberFormat="1" applyFont="1" applyBorder="1" applyAlignment="1">
      <alignment horizontal="center" vertical="center" wrapText="1"/>
    </xf>
    <xf numFmtId="0" fontId="23" fillId="10" borderId="8" xfId="0" applyFont="1" applyFill="1" applyBorder="1" applyAlignment="1">
      <alignment horizontal="center" vertical="center"/>
    </xf>
    <xf numFmtId="2" fontId="23" fillId="10" borderId="8" xfId="0" applyNumberFormat="1" applyFont="1" applyFill="1" applyBorder="1" applyAlignment="1">
      <alignment horizontal="center" vertical="center" wrapText="1"/>
    </xf>
    <xf numFmtId="2" fontId="23" fillId="2" borderId="8" xfId="0" applyNumberFormat="1" applyFont="1" applyFill="1" applyBorder="1" applyAlignment="1">
      <alignment horizontal="center" vertical="center" wrapText="1"/>
    </xf>
    <xf numFmtId="2" fontId="25" fillId="10" borderId="8" xfId="0" applyNumberFormat="1" applyFont="1" applyFill="1" applyBorder="1" applyAlignment="1">
      <alignment horizontal="center" vertical="center"/>
    </xf>
    <xf numFmtId="0" fontId="20" fillId="13" borderId="0" xfId="0" applyFont="1" applyFill="1"/>
    <xf numFmtId="0" fontId="20" fillId="0" borderId="23" xfId="0" applyFont="1" applyBorder="1"/>
    <xf numFmtId="0" fontId="20" fillId="0" borderId="23" xfId="0" applyFont="1" applyBorder="1" applyAlignment="1">
      <alignment horizontal="left"/>
    </xf>
    <xf numFmtId="0" fontId="4" fillId="14" borderId="23" xfId="0" applyFont="1" applyFill="1" applyBorder="1" applyAlignment="1">
      <alignment horizontal="center"/>
    </xf>
    <xf numFmtId="2" fontId="4" fillId="19" borderId="23" xfId="0" applyNumberFormat="1" applyFont="1" applyFill="1" applyBorder="1" applyAlignment="1">
      <alignment horizontal="center"/>
    </xf>
    <xf numFmtId="0" fontId="4" fillId="14" borderId="23" xfId="0" applyFont="1" applyFill="1" applyBorder="1"/>
    <xf numFmtId="2" fontId="4" fillId="20" borderId="23" xfId="0" applyNumberFormat="1" applyFont="1" applyFill="1" applyBorder="1" applyAlignment="1">
      <alignment horizontal="center"/>
    </xf>
    <xf numFmtId="0" fontId="4" fillId="20" borderId="23" xfId="0" applyFont="1" applyFill="1" applyBorder="1"/>
    <xf numFmtId="0" fontId="24" fillId="8" borderId="10" xfId="0" applyFont="1" applyFill="1" applyBorder="1" applyAlignment="1">
      <alignment horizontal="center" vertical="center" wrapText="1"/>
    </xf>
    <xf numFmtId="0" fontId="4" fillId="0" borderId="20" xfId="0" applyFont="1" applyBorder="1"/>
    <xf numFmtId="0" fontId="23" fillId="2" borderId="21" xfId="0" applyFont="1" applyFill="1" applyBorder="1" applyAlignment="1">
      <alignment horizontal="left" vertical="center"/>
    </xf>
    <xf numFmtId="0" fontId="23" fillId="2" borderId="10" xfId="0" applyFont="1" applyFill="1" applyBorder="1" applyAlignment="1">
      <alignment vertical="center"/>
    </xf>
    <xf numFmtId="0" fontId="16" fillId="2" borderId="21" xfId="0" applyFont="1" applyFill="1" applyBorder="1" applyAlignment="1">
      <alignment horizontal="left" vertical="center"/>
    </xf>
    <xf numFmtId="0" fontId="23" fillId="2" borderId="20" xfId="0" applyFont="1" applyFill="1" applyBorder="1" applyAlignment="1">
      <alignment horizontal="left" vertical="center"/>
    </xf>
    <xf numFmtId="1" fontId="23" fillId="2" borderId="10" xfId="0" applyNumberFormat="1" applyFont="1" applyFill="1" applyBorder="1" applyAlignment="1">
      <alignment vertical="center" wrapText="1"/>
    </xf>
    <xf numFmtId="0" fontId="24" fillId="8" borderId="10" xfId="0" applyFont="1" applyFill="1" applyBorder="1"/>
    <xf numFmtId="0" fontId="24" fillId="8" borderId="20" xfId="0" applyFont="1" applyFill="1" applyBorder="1" applyAlignment="1">
      <alignment horizontal="left" vertical="center"/>
    </xf>
    <xf numFmtId="0" fontId="24" fillId="8" borderId="21" xfId="0" applyFont="1" applyFill="1" applyBorder="1" applyAlignment="1">
      <alignment horizontal="left" vertical="center"/>
    </xf>
    <xf numFmtId="2" fontId="24" fillId="8" borderId="10" xfId="0" applyNumberFormat="1" applyFont="1" applyFill="1" applyBorder="1" applyAlignment="1">
      <alignment vertical="center" wrapText="1"/>
    </xf>
    <xf numFmtId="0" fontId="24" fillId="8" borderId="63" xfId="0" applyFont="1" applyFill="1" applyBorder="1" applyAlignment="1">
      <alignment vertical="top"/>
    </xf>
    <xf numFmtId="0" fontId="24" fillId="8" borderId="11" xfId="0" applyFont="1" applyFill="1" applyBorder="1" applyAlignment="1">
      <alignment vertical="top"/>
    </xf>
    <xf numFmtId="0" fontId="23" fillId="0" borderId="51" xfId="0" applyFont="1" applyBorder="1" applyAlignment="1">
      <alignment vertical="center"/>
    </xf>
    <xf numFmtId="2" fontId="24" fillId="8" borderId="61" xfId="0" applyNumberFormat="1" applyFont="1" applyFill="1" applyBorder="1" applyAlignment="1">
      <alignment vertical="top"/>
    </xf>
    <xf numFmtId="2" fontId="24" fillId="8" borderId="62" xfId="0" applyNumberFormat="1" applyFont="1" applyFill="1" applyBorder="1" applyAlignment="1">
      <alignment vertical="top"/>
    </xf>
    <xf numFmtId="0" fontId="24" fillId="8" borderId="42" xfId="0" applyFont="1" applyFill="1" applyBorder="1" applyAlignment="1">
      <alignment vertical="top"/>
    </xf>
    <xf numFmtId="0" fontId="24" fillId="8" borderId="43" xfId="0" applyFont="1" applyFill="1" applyBorder="1" applyAlignment="1">
      <alignment vertical="top"/>
    </xf>
    <xf numFmtId="0" fontId="25" fillId="11" borderId="40" xfId="0" applyFont="1" applyFill="1" applyBorder="1" applyAlignment="1">
      <alignment vertical="top"/>
    </xf>
    <xf numFmtId="0" fontId="25" fillId="11" borderId="41" xfId="0" applyFont="1" applyFill="1" applyBorder="1" applyAlignment="1">
      <alignment vertical="top"/>
    </xf>
    <xf numFmtId="0" fontId="25" fillId="3" borderId="40" xfId="0" applyFont="1" applyFill="1" applyBorder="1" applyAlignment="1">
      <alignment vertical="top"/>
    </xf>
    <xf numFmtId="0" fontId="25" fillId="3" borderId="41" xfId="0" applyFont="1" applyFill="1" applyBorder="1" applyAlignment="1">
      <alignment vertical="top"/>
    </xf>
    <xf numFmtId="0" fontId="25" fillId="9" borderId="40" xfId="0" applyFont="1" applyFill="1" applyBorder="1" applyAlignment="1">
      <alignment vertical="top"/>
    </xf>
    <xf numFmtId="0" fontId="25" fillId="9" borderId="41" xfId="0" applyFont="1" applyFill="1" applyBorder="1" applyAlignment="1">
      <alignment vertical="top"/>
    </xf>
    <xf numFmtId="0" fontId="24" fillId="8" borderId="61" xfId="0" applyFont="1" applyFill="1" applyBorder="1" applyAlignment="1">
      <alignment vertical="center"/>
    </xf>
    <xf numFmtId="0" fontId="24" fillId="8" borderId="62" xfId="0" applyFont="1" applyFill="1" applyBorder="1" applyAlignment="1">
      <alignment vertical="center"/>
    </xf>
    <xf numFmtId="0" fontId="23" fillId="2" borderId="15" xfId="0" applyFont="1" applyFill="1" applyBorder="1" applyAlignment="1">
      <alignment vertical="top"/>
    </xf>
    <xf numFmtId="2" fontId="24" fillId="8" borderId="0" xfId="0" applyNumberFormat="1" applyFont="1" applyFill="1" applyAlignment="1">
      <alignment vertical="top"/>
    </xf>
    <xf numFmtId="0" fontId="25" fillId="8" borderId="61" xfId="0" applyFont="1" applyFill="1" applyBorder="1" applyAlignment="1">
      <alignment vertical="top"/>
    </xf>
    <xf numFmtId="0" fontId="25" fillId="8" borderId="0" xfId="0" applyFont="1" applyFill="1" applyAlignment="1">
      <alignment vertical="top"/>
    </xf>
    <xf numFmtId="0" fontId="25" fillId="8" borderId="62" xfId="0" applyFont="1" applyFill="1" applyBorder="1" applyAlignment="1">
      <alignment vertical="top"/>
    </xf>
    <xf numFmtId="0" fontId="27" fillId="8" borderId="64" xfId="0" applyFont="1" applyFill="1" applyBorder="1" applyAlignment="1">
      <alignment vertical="center"/>
    </xf>
    <xf numFmtId="0" fontId="27" fillId="8" borderId="66" xfId="0" applyFont="1" applyFill="1" applyBorder="1" applyAlignment="1">
      <alignment vertical="center"/>
    </xf>
    <xf numFmtId="0" fontId="24" fillId="8" borderId="68" xfId="0" applyFont="1" applyFill="1" applyBorder="1" applyAlignment="1">
      <alignment vertical="center"/>
    </xf>
    <xf numFmtId="0" fontId="22" fillId="2" borderId="64" xfId="0" applyFont="1" applyFill="1" applyBorder="1" applyAlignment="1">
      <alignment vertical="center"/>
    </xf>
    <xf numFmtId="0" fontId="22" fillId="2" borderId="65" xfId="0" applyFont="1" applyFill="1" applyBorder="1" applyAlignment="1">
      <alignment vertical="center"/>
    </xf>
    <xf numFmtId="0" fontId="22" fillId="2" borderId="66" xfId="0" applyFont="1" applyFill="1" applyBorder="1" applyAlignment="1">
      <alignment vertical="center"/>
    </xf>
    <xf numFmtId="0" fontId="22" fillId="2" borderId="67" xfId="0" applyFont="1" applyFill="1" applyBorder="1" applyAlignment="1">
      <alignment vertical="center"/>
    </xf>
    <xf numFmtId="0" fontId="23" fillId="2" borderId="19" xfId="0" applyFont="1" applyFill="1" applyBorder="1" applyAlignment="1">
      <alignment vertical="center"/>
    </xf>
    <xf numFmtId="0" fontId="23" fillId="2" borderId="21" xfId="0" applyFont="1" applyFill="1" applyBorder="1" applyAlignment="1">
      <alignment vertical="center"/>
    </xf>
    <xf numFmtId="0" fontId="24" fillId="8" borderId="19" xfId="0" applyFont="1" applyFill="1" applyBorder="1"/>
    <xf numFmtId="0" fontId="24" fillId="8" borderId="19" xfId="0" applyFont="1" applyFill="1" applyBorder="1" applyAlignment="1">
      <alignment vertical="center"/>
    </xf>
    <xf numFmtId="0" fontId="24" fillId="8" borderId="20" xfId="0" applyFont="1" applyFill="1" applyBorder="1" applyAlignment="1">
      <alignment vertical="center"/>
    </xf>
    <xf numFmtId="0" fontId="23" fillId="2" borderId="20" xfId="0" applyFont="1" applyFill="1" applyBorder="1" applyAlignment="1">
      <alignment vertical="center"/>
    </xf>
    <xf numFmtId="0" fontId="22" fillId="2" borderId="72" xfId="0" applyFont="1" applyFill="1" applyBorder="1" applyAlignment="1">
      <alignment vertical="center"/>
    </xf>
    <xf numFmtId="0" fontId="22" fillId="2" borderId="0" xfId="0" applyFont="1" applyFill="1" applyAlignment="1">
      <alignment vertical="center"/>
    </xf>
    <xf numFmtId="0" fontId="25" fillId="8" borderId="73" xfId="0" applyFont="1" applyFill="1" applyBorder="1" applyAlignment="1">
      <alignment vertical="top"/>
    </xf>
    <xf numFmtId="0" fontId="22" fillId="2" borderId="30" xfId="0" applyFont="1" applyFill="1" applyBorder="1" applyAlignment="1">
      <alignment vertical="center"/>
    </xf>
    <xf numFmtId="0" fontId="27" fillId="8" borderId="0" xfId="0" applyFont="1" applyFill="1" applyAlignment="1">
      <alignment vertical="center"/>
    </xf>
    <xf numFmtId="0" fontId="27" fillId="8" borderId="71" xfId="0" applyFont="1" applyFill="1" applyBorder="1" applyAlignment="1">
      <alignment vertical="center"/>
    </xf>
    <xf numFmtId="2" fontId="23" fillId="0" borderId="70" xfId="0" applyNumberFormat="1" applyFont="1" applyBorder="1" applyAlignment="1">
      <alignment horizontal="center" vertical="center" wrapText="1"/>
    </xf>
    <xf numFmtId="0" fontId="27" fillId="8" borderId="24" xfId="0" applyFont="1" applyFill="1" applyBorder="1" applyAlignment="1">
      <alignment vertical="center"/>
    </xf>
    <xf numFmtId="0" fontId="23" fillId="10" borderId="70" xfId="0" applyFont="1" applyFill="1" applyBorder="1" applyAlignment="1">
      <alignment horizontal="center" vertical="center"/>
    </xf>
    <xf numFmtId="0" fontId="24" fillId="8" borderId="74" xfId="0" applyFont="1" applyFill="1" applyBorder="1" applyAlignment="1">
      <alignment vertical="center"/>
    </xf>
    <xf numFmtId="0" fontId="24" fillId="8" borderId="75" xfId="0" applyFont="1" applyFill="1" applyBorder="1" applyAlignment="1">
      <alignment vertical="center"/>
    </xf>
    <xf numFmtId="0" fontId="24" fillId="8" borderId="74" xfId="0" applyFont="1" applyFill="1" applyBorder="1" applyAlignment="1">
      <alignment vertical="top"/>
    </xf>
    <xf numFmtId="0" fontId="24" fillId="8" borderId="75" xfId="0" applyFont="1" applyFill="1" applyBorder="1" applyAlignment="1">
      <alignment vertical="top"/>
    </xf>
    <xf numFmtId="0" fontId="24" fillId="8" borderId="26" xfId="0" applyFont="1" applyFill="1" applyBorder="1" applyAlignment="1">
      <alignment vertical="top"/>
    </xf>
    <xf numFmtId="0" fontId="29" fillId="0" borderId="0" xfId="0" applyFont="1" applyAlignment="1">
      <alignment horizontal="left" vertical="top"/>
    </xf>
    <xf numFmtId="0" fontId="32" fillId="16" borderId="4" xfId="0" applyFont="1" applyFill="1" applyBorder="1" applyAlignment="1">
      <alignment horizontal="center" vertical="center" wrapText="1"/>
    </xf>
    <xf numFmtId="0" fontId="32" fillId="16" borderId="3" xfId="0" applyFont="1" applyFill="1" applyBorder="1" applyAlignment="1">
      <alignment horizontal="center" vertical="center" wrapText="1"/>
    </xf>
    <xf numFmtId="0" fontId="32" fillId="22" borderId="4"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3" fillId="24" borderId="3" xfId="0" applyFont="1" applyFill="1" applyBorder="1" applyAlignment="1">
      <alignment horizontal="center" vertical="center" wrapText="1"/>
    </xf>
    <xf numFmtId="0" fontId="32" fillId="22" borderId="3"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32" fillId="16" borderId="6" xfId="0" applyFont="1" applyFill="1" applyBorder="1" applyAlignment="1">
      <alignment horizontal="center" vertical="center" wrapText="1"/>
    </xf>
    <xf numFmtId="0" fontId="32" fillId="23" borderId="4" xfId="0" applyFont="1" applyFill="1" applyBorder="1" applyAlignment="1">
      <alignment horizontal="center" vertical="center" wrapText="1"/>
    </xf>
    <xf numFmtId="0" fontId="32" fillId="23" borderId="3" xfId="0" applyFont="1" applyFill="1" applyBorder="1" applyAlignment="1">
      <alignment horizontal="center" vertical="center" wrapText="1"/>
    </xf>
    <xf numFmtId="0" fontId="30" fillId="5" borderId="28" xfId="0" applyFont="1" applyFill="1" applyBorder="1" applyAlignment="1">
      <alignment horizontal="left" vertical="top"/>
    </xf>
    <xf numFmtId="0" fontId="30" fillId="5" borderId="29" xfId="0" applyFont="1" applyFill="1" applyBorder="1" applyAlignment="1">
      <alignment horizontal="left" vertical="top"/>
    </xf>
    <xf numFmtId="0" fontId="0" fillId="25" borderId="24" xfId="0" applyFill="1" applyBorder="1" applyAlignment="1">
      <alignment horizontal="left" vertical="top" wrapText="1"/>
    </xf>
    <xf numFmtId="0" fontId="0" fillId="25" borderId="24" xfId="0" applyFill="1" applyBorder="1" applyAlignment="1">
      <alignment wrapText="1"/>
    </xf>
    <xf numFmtId="0" fontId="0" fillId="25" borderId="31" xfId="0" applyFill="1" applyBorder="1" applyAlignment="1">
      <alignment horizontal="left" vertical="top" wrapText="1"/>
    </xf>
    <xf numFmtId="0" fontId="0" fillId="5" borderId="30" xfId="0" applyFill="1" applyBorder="1"/>
    <xf numFmtId="0" fontId="31" fillId="25" borderId="31" xfId="2" applyFill="1" applyBorder="1" applyAlignment="1">
      <alignment horizontal="left" vertical="top" wrapText="1"/>
    </xf>
    <xf numFmtId="0" fontId="30" fillId="5" borderId="45" xfId="0" applyFont="1" applyFill="1" applyBorder="1"/>
    <xf numFmtId="0" fontId="30" fillId="5" borderId="47" xfId="0" applyFont="1" applyFill="1" applyBorder="1"/>
    <xf numFmtId="2" fontId="17" fillId="0" borderId="3" xfId="0" applyNumberFormat="1" applyFont="1" applyBorder="1" applyAlignment="1">
      <alignment horizontal="left" vertical="center" wrapText="1"/>
    </xf>
    <xf numFmtId="2" fontId="7" fillId="0" borderId="1" xfId="0" applyNumberFormat="1" applyFont="1" applyBorder="1" applyAlignment="1">
      <alignment vertical="center"/>
    </xf>
    <xf numFmtId="2" fontId="7" fillId="0" borderId="1" xfId="0" applyNumberFormat="1" applyFont="1" applyBorder="1" applyAlignment="1">
      <alignment vertical="center" wrapText="1"/>
    </xf>
    <xf numFmtId="0" fontId="17" fillId="0" borderId="76" xfId="0" applyFont="1" applyBorder="1" applyAlignment="1">
      <alignment horizontal="left" vertical="center" wrapText="1"/>
    </xf>
    <xf numFmtId="0" fontId="17" fillId="0" borderId="77" xfId="0" applyFont="1" applyBorder="1" applyAlignment="1">
      <alignment horizontal="left" vertical="center" wrapText="1"/>
    </xf>
    <xf numFmtId="0" fontId="8" fillId="8" borderId="44" xfId="0"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left" vertical="top" wrapText="1"/>
    </xf>
    <xf numFmtId="0" fontId="2" fillId="0" borderId="0" xfId="3" applyAlignment="1">
      <alignment horizontal="left" vertical="top" wrapText="1"/>
    </xf>
    <xf numFmtId="0" fontId="39" fillId="0" borderId="0" xfId="0" applyFont="1" applyAlignment="1">
      <alignment horizontal="left" vertical="top" wrapText="1"/>
    </xf>
    <xf numFmtId="0" fontId="37" fillId="0" borderId="0" xfId="0" applyFont="1" applyAlignment="1">
      <alignment horizontal="left" vertical="top" wrapText="1"/>
    </xf>
    <xf numFmtId="0" fontId="36" fillId="0" borderId="0" xfId="0" applyFont="1" applyAlignment="1">
      <alignment horizontal="left" vertical="top" wrapText="1"/>
    </xf>
    <xf numFmtId="0" fontId="40" fillId="0" borderId="0" xfId="3" applyFont="1" applyAlignment="1">
      <alignment horizontal="left" vertical="top" wrapText="1"/>
    </xf>
    <xf numFmtId="0" fontId="31" fillId="0" borderId="0" xfId="2" applyFill="1" applyBorder="1" applyAlignment="1">
      <alignment horizontal="left" vertical="top" wrapText="1"/>
    </xf>
    <xf numFmtId="0" fontId="31" fillId="0" borderId="0" xfId="2" applyFill="1" applyAlignment="1">
      <alignment horizontal="left" vertical="top"/>
    </xf>
    <xf numFmtId="0" fontId="38" fillId="0" borderId="0" xfId="0" applyFont="1" applyAlignment="1">
      <alignment horizontal="left" vertical="top"/>
    </xf>
    <xf numFmtId="1" fontId="0" fillId="0" borderId="0" xfId="0" applyNumberFormat="1" applyAlignment="1">
      <alignment horizontal="left" vertical="top"/>
    </xf>
    <xf numFmtId="0" fontId="41" fillId="0" borderId="0" xfId="0" applyFont="1" applyAlignment="1">
      <alignment horizontal="left" vertical="top" wrapText="1"/>
    </xf>
    <xf numFmtId="0" fontId="40" fillId="0" borderId="0" xfId="0" applyFont="1" applyAlignment="1">
      <alignment horizontal="left" vertical="top" wrapText="1"/>
    </xf>
    <xf numFmtId="0" fontId="1" fillId="0" borderId="0" xfId="0" applyFont="1" applyAlignment="1">
      <alignment horizontal="left" vertical="top" wrapText="1"/>
    </xf>
    <xf numFmtId="0" fontId="0" fillId="13" borderId="0" xfId="0" applyFill="1" applyAlignment="1">
      <alignment horizontal="left" vertical="top" wrapText="1"/>
    </xf>
    <xf numFmtId="0" fontId="39" fillId="0" borderId="0" xfId="3" applyFont="1" applyAlignment="1">
      <alignment vertical="top" wrapText="1"/>
    </xf>
    <xf numFmtId="0" fontId="40" fillId="0" borderId="0" xfId="3" applyFont="1" applyAlignment="1">
      <alignment vertical="top" wrapText="1"/>
    </xf>
    <xf numFmtId="1" fontId="0" fillId="0" borderId="0" xfId="0" applyNumberFormat="1" applyAlignment="1">
      <alignment vertical="top"/>
    </xf>
    <xf numFmtId="1" fontId="0" fillId="0" borderId="0" xfId="0" applyNumberFormat="1" applyAlignment="1">
      <alignment vertical="top" wrapText="1"/>
    </xf>
    <xf numFmtId="0" fontId="0" fillId="0" borderId="0" xfId="0" applyAlignment="1">
      <alignment vertical="top" wrapText="1"/>
    </xf>
    <xf numFmtId="0" fontId="1" fillId="0" borderId="0" xfId="3" applyFont="1" applyAlignment="1">
      <alignment horizontal="left" vertical="top" wrapText="1"/>
    </xf>
    <xf numFmtId="0" fontId="11" fillId="8" borderId="4" xfId="0" applyFont="1" applyFill="1" applyBorder="1" applyAlignment="1">
      <alignment horizontal="center" vertical="center"/>
    </xf>
    <xf numFmtId="0" fontId="11" fillId="8" borderId="44" xfId="0" applyFont="1" applyFill="1" applyBorder="1" applyAlignment="1">
      <alignment horizontal="center" vertical="center"/>
    </xf>
    <xf numFmtId="0" fontId="11" fillId="8" borderId="5"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44" xfId="0" applyFont="1" applyFill="1" applyBorder="1" applyAlignment="1">
      <alignment horizontal="center" vertical="center"/>
    </xf>
    <xf numFmtId="0" fontId="4" fillId="0" borderId="25" xfId="0" applyFont="1" applyBorder="1" applyAlignment="1">
      <alignment horizontal="left" vertical="top" wrapText="1"/>
    </xf>
    <xf numFmtId="0" fontId="4" fillId="0" borderId="26" xfId="0" applyFont="1" applyBorder="1" applyAlignment="1">
      <alignment horizontal="left" vertical="top"/>
    </xf>
    <xf numFmtId="0" fontId="4" fillId="0" borderId="27" xfId="0" applyFont="1" applyBorder="1" applyAlignment="1">
      <alignment horizontal="left" vertical="top"/>
    </xf>
    <xf numFmtId="0" fontId="4" fillId="0" borderId="28" xfId="0" applyFont="1" applyBorder="1" applyAlignment="1">
      <alignment horizontal="left" vertical="top"/>
    </xf>
    <xf numFmtId="0" fontId="4" fillId="0" borderId="0" xfId="0" applyFont="1" applyAlignment="1">
      <alignment horizontal="left" vertical="top"/>
    </xf>
    <xf numFmtId="0" fontId="4" fillId="0" borderId="24"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31" xfId="0" applyFont="1" applyBorder="1" applyAlignment="1">
      <alignment horizontal="left" vertical="top"/>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49" xfId="0" applyFont="1" applyFill="1" applyBorder="1" applyAlignment="1">
      <alignment horizontal="center" vertical="center"/>
    </xf>
    <xf numFmtId="0" fontId="23" fillId="2" borderId="53" xfId="0" applyFont="1" applyFill="1" applyBorder="1" applyAlignment="1">
      <alignment horizontal="center" vertical="center"/>
    </xf>
    <xf numFmtId="0" fontId="23" fillId="2" borderId="69" xfId="0" applyFont="1" applyFill="1" applyBorder="1" applyAlignment="1">
      <alignment horizontal="center" vertical="center"/>
    </xf>
    <xf numFmtId="0" fontId="23" fillId="2" borderId="50" xfId="0" applyFont="1" applyFill="1" applyBorder="1" applyAlignment="1">
      <alignment horizontal="center" vertical="center"/>
    </xf>
    <xf numFmtId="0" fontId="23" fillId="2" borderId="52" xfId="0" applyFont="1" applyFill="1" applyBorder="1" applyAlignment="1">
      <alignment horizontal="center" vertical="center"/>
    </xf>
    <xf numFmtId="0" fontId="23" fillId="2" borderId="48" xfId="0" applyFont="1" applyFill="1" applyBorder="1" applyAlignment="1">
      <alignment horizontal="center" vertical="center" wrapText="1"/>
    </xf>
    <xf numFmtId="0" fontId="23" fillId="2" borderId="49"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23" fillId="2" borderId="69" xfId="0" applyFont="1" applyFill="1" applyBorder="1" applyAlignment="1">
      <alignment horizontal="center" vertical="center" wrapText="1"/>
    </xf>
    <xf numFmtId="0" fontId="23" fillId="2" borderId="50" xfId="0" applyFont="1" applyFill="1" applyBorder="1" applyAlignment="1">
      <alignment horizontal="center" vertical="center" wrapText="1"/>
    </xf>
    <xf numFmtId="0" fontId="23" fillId="2" borderId="52"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44" xfId="0" applyFont="1" applyFill="1" applyBorder="1" applyAlignment="1">
      <alignment horizontal="center" vertical="center" wrapText="1"/>
    </xf>
    <xf numFmtId="0" fontId="28" fillId="0" borderId="0" xfId="0" applyFont="1" applyAlignment="1">
      <alignment horizontal="left" wrapText="1"/>
    </xf>
    <xf numFmtId="0" fontId="24" fillId="8" borderId="19" xfId="0" applyFont="1" applyFill="1" applyBorder="1" applyAlignment="1">
      <alignment horizontal="center" vertical="center" wrapText="1"/>
    </xf>
    <xf numFmtId="0" fontId="4" fillId="0" borderId="21" xfId="0" applyFont="1" applyBorder="1" applyAlignment="1">
      <alignment vertical="center" wrapText="1"/>
    </xf>
    <xf numFmtId="0" fontId="24" fillId="8" borderId="19" xfId="0" applyFont="1" applyFill="1" applyBorder="1" applyAlignment="1">
      <alignment horizontal="left" vertical="center" wrapText="1"/>
    </xf>
    <xf numFmtId="0" fontId="24" fillId="8" borderId="20" xfId="0" applyFont="1" applyFill="1" applyBorder="1" applyAlignment="1">
      <alignment horizontal="left" vertical="center" wrapText="1"/>
    </xf>
    <xf numFmtId="0" fontId="24" fillId="8" borderId="21" xfId="0" applyFont="1" applyFill="1" applyBorder="1" applyAlignment="1">
      <alignment horizontal="left" vertical="center" wrapText="1"/>
    </xf>
    <xf numFmtId="0" fontId="27" fillId="21" borderId="28" xfId="0" applyFont="1" applyFill="1" applyBorder="1" applyAlignment="1">
      <alignment horizontal="left" vertical="top" wrapText="1"/>
    </xf>
    <xf numFmtId="0" fontId="27" fillId="21" borderId="0" xfId="0" applyFont="1" applyFill="1" applyAlignment="1">
      <alignment horizontal="left" vertical="top" wrapText="1"/>
    </xf>
    <xf numFmtId="0" fontId="27" fillId="21" borderId="24" xfId="0" applyFont="1" applyFill="1" applyBorder="1" applyAlignment="1">
      <alignment horizontal="left" vertical="top" wrapText="1"/>
    </xf>
    <xf numFmtId="0" fontId="22" fillId="0" borderId="45" xfId="0" applyFont="1" applyBorder="1" applyAlignment="1">
      <alignment horizontal="left" vertical="top"/>
    </xf>
    <xf numFmtId="0" fontId="4" fillId="0" borderId="46" xfId="0" applyFont="1" applyBorder="1" applyAlignment="1">
      <alignment horizontal="left" vertical="top"/>
    </xf>
    <xf numFmtId="0" fontId="4" fillId="0" borderId="47" xfId="0" applyFont="1" applyBorder="1" applyAlignment="1">
      <alignment horizontal="left" vertical="top"/>
    </xf>
    <xf numFmtId="0" fontId="22" fillId="0" borderId="29" xfId="0" applyFont="1" applyBorder="1" applyAlignment="1">
      <alignment horizontal="left" vertical="top"/>
    </xf>
    <xf numFmtId="0" fontId="22" fillId="0" borderId="30" xfId="0" applyFont="1" applyBorder="1" applyAlignment="1">
      <alignment horizontal="left" vertical="top"/>
    </xf>
    <xf numFmtId="0" fontId="22" fillId="0" borderId="31" xfId="0" applyFont="1" applyBorder="1" applyAlignment="1">
      <alignment horizontal="left" vertical="top"/>
    </xf>
    <xf numFmtId="0" fontId="5" fillId="0" borderId="45" xfId="0" applyFont="1" applyBorder="1" applyAlignment="1">
      <alignment horizontal="center" vertical="top"/>
    </xf>
    <xf numFmtId="0" fontId="4" fillId="0" borderId="46" xfId="0" applyFont="1" applyBorder="1" applyAlignment="1">
      <alignment horizontal="center" vertical="top"/>
    </xf>
    <xf numFmtId="0" fontId="4" fillId="0" borderId="47" xfId="0" applyFont="1" applyBorder="1" applyAlignment="1">
      <alignment horizontal="center" vertical="top"/>
    </xf>
    <xf numFmtId="0" fontId="4" fillId="0" borderId="45" xfId="0" applyFont="1" applyBorder="1" applyAlignment="1">
      <alignment horizontal="left"/>
    </xf>
    <xf numFmtId="0" fontId="4" fillId="0" borderId="45" xfId="0" applyFont="1" applyBorder="1" applyAlignment="1"/>
    <xf numFmtId="0" fontId="4" fillId="0" borderId="46" xfId="0" applyFont="1" applyBorder="1" applyAlignment="1"/>
    <xf numFmtId="0" fontId="4" fillId="0" borderId="47" xfId="0" applyFont="1" applyBorder="1" applyAlignment="1"/>
  </cellXfs>
  <cellStyles count="5">
    <cellStyle name="Hyperlink" xfId="2" builtinId="8"/>
    <cellStyle name="Hyperlink 2" xfId="4" xr:uid="{D7D3D5CA-F956-4071-A116-42173D31F167}"/>
    <cellStyle name="Normal" xfId="0" builtinId="0"/>
    <cellStyle name="Normal 2" xfId="1" xr:uid="{15F5D65C-57D9-4EDA-B0A6-8C1B1B04C1DA}"/>
    <cellStyle name="Normal 3" xfId="3" xr:uid="{858BA1D0-9AB2-45CF-9A0B-BF824C472CCA}"/>
  </cellStyles>
  <dxfs count="40">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s>
  <tableStyles count="0" defaultTableStyle="TableStyleMedium2" defaultPivotStyle="PivotStyleLight16"/>
  <colors>
    <mruColors>
      <color rgb="FFFDB913"/>
      <color rgb="FF8DC63F"/>
      <color rgb="FF009AC7"/>
      <color rgb="FF005DAA"/>
      <color rgb="FF6CB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'1. BMT UoA 1'!$P$88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62-4BB3-B842-B3D088214007}"/>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62-4BB3-B842-B3D088214007}"/>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62-4BB3-B842-B3D088214007}"/>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62-4BB3-B842-B3D08821400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1'!$O$89:$O$94</c:f>
              <c:strCache>
                <c:ptCount val="6"/>
                <c:pt idx="0">
                  <c:v>Year 0</c:v>
                </c:pt>
                <c:pt idx="1">
                  <c:v>Year 1</c:v>
                </c:pt>
                <c:pt idx="2">
                  <c:v>Year 2</c:v>
                </c:pt>
                <c:pt idx="3">
                  <c:v>Year 3</c:v>
                </c:pt>
                <c:pt idx="4">
                  <c:v>Year 4</c:v>
                </c:pt>
                <c:pt idx="5">
                  <c:v>Year 5</c:v>
                </c:pt>
              </c:strCache>
            </c:strRef>
          </c:cat>
          <c:val>
            <c:numRef>
              <c:f>'1. BMT UoA 1'!$P$89:$P$94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CD62-4BB3-B842-B3D088214007}"/>
            </c:ext>
          </c:extLst>
        </c:ser>
        <c:ser>
          <c:idx val="1"/>
          <c:order val="1"/>
          <c:tx>
            <c:strRef>
              <c:f>'1. BMT UoA 1'!$Q$88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62-4BB3-B842-B3D088214007}"/>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1'!$O$89:$O$94</c:f>
              <c:strCache>
                <c:ptCount val="6"/>
                <c:pt idx="0">
                  <c:v>Year 0</c:v>
                </c:pt>
                <c:pt idx="1">
                  <c:v>Year 1</c:v>
                </c:pt>
                <c:pt idx="2">
                  <c:v>Year 2</c:v>
                </c:pt>
                <c:pt idx="3">
                  <c:v>Year 3</c:v>
                </c:pt>
                <c:pt idx="4">
                  <c:v>Year 4</c:v>
                </c:pt>
                <c:pt idx="5">
                  <c:v>Year 5</c:v>
                </c:pt>
              </c:strCache>
            </c:strRef>
          </c:cat>
          <c:val>
            <c:numRef>
              <c:f>'1. BMT UoA 1'!$Q$89:$Q$94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CD62-4BB3-B842-B3D088214007}"/>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All PIs</c:v>
                </c:pt>
                <c:pt idx="2">
                  <c:v>Principle 1</c:v>
                </c:pt>
                <c:pt idx="4">
                  <c:v>Principle 2</c:v>
                </c:pt>
                <c:pt idx="6">
                  <c:v>Principle 3</c:v>
                </c:pt>
              </c:strCache>
            </c:strRef>
          </c:cat>
          <c:val>
            <c:numRef>
              <c:f>'1. BMT UoA 1'!$D$46:$K$46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4EF8-4FF7-8008-97C90FFE69D5}"/>
            </c:ext>
          </c:extLst>
        </c:ser>
        <c:ser>
          <c:idx val="1"/>
          <c:order val="1"/>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All PIs</c:v>
                </c:pt>
                <c:pt idx="2">
                  <c:v>Principle 1</c:v>
                </c:pt>
                <c:pt idx="4">
                  <c:v>Principle 2</c:v>
                </c:pt>
                <c:pt idx="6">
                  <c:v>Principle 3</c:v>
                </c:pt>
              </c:strCache>
            </c:strRef>
          </c:cat>
          <c:val>
            <c:numRef>
              <c:f>'1. BMT UoA 1'!$D$47:$K$47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4EF8-4FF7-8008-97C90FFE69D5}"/>
            </c:ext>
          </c:extLst>
        </c:ser>
        <c:ser>
          <c:idx val="2"/>
          <c:order val="2"/>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All PIs</c:v>
                </c:pt>
                <c:pt idx="2">
                  <c:v>Principle 1</c:v>
                </c:pt>
                <c:pt idx="4">
                  <c:v>Principle 2</c:v>
                </c:pt>
                <c:pt idx="6">
                  <c:v>Principle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4EF8-4FF7-8008-97C90FFE69D5}"/>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978AABB0-7052-44F2-9129-B22503D80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8A912C6E-D99D-400C-8F37-EE2DD7865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4" name="Picture 3">
          <a:extLst>
            <a:ext uri="{FF2B5EF4-FFF2-40B4-BE49-F238E27FC236}">
              <a16:creationId xmlns:a16="http://schemas.microsoft.com/office/drawing/2014/main" id="{88EDA523-8D2A-47F5-9FA4-C30DE27807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1081980"/>
          <a:ext cx="7416165"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5" name="Picture 4">
          <a:extLst>
            <a:ext uri="{FF2B5EF4-FFF2-40B4-BE49-F238E27FC236}">
              <a16:creationId xmlns:a16="http://schemas.microsoft.com/office/drawing/2014/main" id="{CEA07AEE-CA27-4FBF-82CB-974D97E0968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187440"/>
          <a:ext cx="7416165" cy="119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msc.org/wendy.banta/My%20Documents/For%20Ref/ORIGINAL_MSC%20CoC%20Single%20Site%20Checklist_v1.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endy.banta/AppData/Local/Microsoft/Windows/Temporary%20Internet%20Files/Content.Outlook/ZM54JG0F/Copy%20of%20Default%20Checklist%20DRAFT%20FOR%20REVIEW%20-%20Frigopri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msc.org/wendy.banta/My%20Documents/For%20Ref/MSC_CoC_Group_Checklist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1.Data"/>
      <sheetName val="2.Data"/>
      <sheetName val="7.Data"/>
      <sheetName val="11.Data"/>
      <sheetName val="10.Data"/>
      <sheetName val="0. Front Sheet"/>
      <sheetName val="1. General"/>
      <sheetName val="2. Organization description"/>
      <sheetName val="3. Audit Attendance"/>
      <sheetName val="4. Scoping"/>
      <sheetName val="5. Questions"/>
      <sheetName val="5.Data"/>
      <sheetName val="6. Traceback template"/>
      <sheetName val="7. Input-Output template"/>
      <sheetName val="8. Supplier list"/>
      <sheetName val="9. Scope"/>
      <sheetName val="10. Surveillance Frequency"/>
      <sheetName val="10.Calculations"/>
      <sheetName val="LK"/>
      <sheetName val="11. Non Conformities"/>
      <sheetName val="12. Certification Decision"/>
      <sheetName val="Annex A Subcontractor Table"/>
      <sheetName val="Annex B - NC Previous Audit"/>
      <sheetName val="Annex C - MSC purchases non man"/>
      <sheetName val="ORIGINAL_MSC CoC Single Site 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0. Front Sheet"/>
      <sheetName val="1. Guidance to checklist"/>
      <sheetName val="2. General"/>
      <sheetName val="3. Site list for multi-site"/>
      <sheetName val="4. Organisation description"/>
      <sheetName val="5. Audit attendance"/>
      <sheetName val="6. Filtering questions"/>
      <sheetName val="7. Questions"/>
      <sheetName val="8.  Interviews"/>
      <sheetName val="9. Traceability test template"/>
      <sheetName val="10. Input-output template 1"/>
      <sheetName val="11. Input-output template 2"/>
      <sheetName val="12. Supplier list"/>
      <sheetName val="13. Scope"/>
      <sheetName val="14. Non-conformities"/>
      <sheetName val="15. Certification decision"/>
      <sheetName val="16. Additional information"/>
      <sheetName val="Annex A - Subcontractor table"/>
      <sheetName val="Annex B - Subcontractor visits"/>
      <sheetName val="Annex C - Previous NCs"/>
      <sheetName val="Annex D - Certified purchas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2.Data"/>
      <sheetName val="3.Data"/>
      <sheetName val="8.Data"/>
      <sheetName val="18.Data"/>
      <sheetName val="19.Data"/>
      <sheetName val="20.Data"/>
      <sheetName val="AnnexB.Data"/>
      <sheetName val="LK"/>
      <sheetName val="0. Front Sheet"/>
      <sheetName val="1. Guidance"/>
      <sheetName val="2. Group entity"/>
      <sheetName val="3. Group description"/>
      <sheetName val="4. Site list"/>
      <sheetName val="5. Audit attendance"/>
      <sheetName val="6. Eligibility for RRG"/>
      <sheetName val="7. Filtering questions"/>
      <sheetName val="8. Questions"/>
      <sheetName val="9. Traceback template"/>
      <sheetName val="10. Input-Output template 1"/>
      <sheetName val="10.Data"/>
      <sheetName val="11.Input-Output template 2"/>
      <sheetName val="12. Supplier list"/>
      <sheetName val="13.Scope"/>
      <sheetName val="13.Data"/>
      <sheetName val="14. Sampling plan"/>
      <sheetName val="14.Data"/>
      <sheetName val="LK2"/>
      <sheetName val="15. Sampling tables"/>
      <sheetName val="16. Sampling description"/>
      <sheetName val="17. Audit commentary"/>
      <sheetName val="18. Audit frequency"/>
      <sheetName val="19. Non-conformities"/>
      <sheetName val="20. Certification decision"/>
      <sheetName val="Annex A subcontractor Table"/>
      <sheetName val="AnnexA.Data"/>
      <sheetName val="Annex B NC from previous audit"/>
      <sheetName val="Annex C MSC purchases"/>
      <sheetName val="MSC_CoC_Group_Checklist_v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6DBA77D-E4D2-4CEF-A623-F48AFED9013D}" name="List1678" displayName="List1678" ref="BE2:BF6" totalsRowShown="0" headerRowDxfId="3" dataDxfId="2">
  <autoFilter ref="BE2:BF6" xr:uid="{00000000-0009-0000-0100-000001000000}"/>
  <tableColumns count="2">
    <tableColumn id="1" xr3:uid="{CDBEFD16-C33D-44B9-941D-BBDB84CBE0A1}" name="Option" dataDxfId="1"/>
    <tableColumn id="2" xr3:uid="{EE32672F-4EBE-4031-9FF1-D465EE94FED2}" name="Score" dataDxfId="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globalaccessibility@msc.org" TargetMode="External"/><Relationship Id="rId1" Type="http://schemas.openxmlformats.org/officeDocument/2006/relationships/hyperlink" Target="https://support.office.com/en-us/article/set-or-clear-a-print-area-on-a-worksheet-27048af8-a321-416d-ba1b-e99ae2182a7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FE1B-6728-4CF5-BD14-7509E723183C}">
  <dimension ref="A1:Z100"/>
  <sheetViews>
    <sheetView showFormulas="1" tabSelected="1" zoomScale="106" zoomScaleNormal="106" workbookViewId="0">
      <pane ySplit="1" topLeftCell="A2" activePane="bottomLeft" state="frozen"/>
      <selection pane="bottomLeft" activeCell="A2" sqref="A2"/>
    </sheetView>
  </sheetViews>
  <sheetFormatPr defaultColWidth="49.42578125" defaultRowHeight="78" customHeight="1"/>
  <cols>
    <col min="1" max="1" width="9.42578125" style="169" customWidth="1"/>
    <col min="2" max="2" width="49.42578125" style="169" customWidth="1"/>
    <col min="3" max="3" width="10.7109375" style="169" customWidth="1"/>
    <col min="4" max="4" width="14.7109375" style="169" customWidth="1"/>
    <col min="5" max="6" width="11.28515625" style="169" customWidth="1"/>
    <col min="7" max="7" width="13.5703125" style="169" customWidth="1"/>
    <col min="8" max="8" width="12.42578125" style="169" customWidth="1"/>
    <col min="9" max="9" width="10.7109375" style="169" customWidth="1"/>
    <col min="10" max="10" width="49.42578125" style="187" customWidth="1"/>
    <col min="11" max="11" width="16" style="169" customWidth="1"/>
    <col min="12" max="12" width="9.5703125" style="169" customWidth="1"/>
    <col min="13" max="13" width="5" style="169" customWidth="1"/>
    <col min="14" max="14" width="10.42578125" style="169" customWidth="1"/>
    <col min="15" max="15" width="8.5703125" style="169" customWidth="1"/>
    <col min="16" max="16" width="15.140625" style="169" customWidth="1"/>
    <col min="17" max="17" width="12.140625" style="169" customWidth="1"/>
    <col min="18" max="18" width="13.7109375" style="169" customWidth="1"/>
    <col min="19" max="16384" width="49.42578125" style="169"/>
  </cols>
  <sheetData>
    <row r="1" spans="1:26" ht="105.75" customHeight="1">
      <c r="A1" s="171" t="s">
        <v>0</v>
      </c>
      <c r="B1" s="171" t="s">
        <v>1</v>
      </c>
      <c r="C1" s="171" t="s">
        <v>2</v>
      </c>
      <c r="D1" s="171" t="s">
        <v>3</v>
      </c>
      <c r="E1" s="171" t="s">
        <v>4</v>
      </c>
      <c r="F1" s="171" t="s">
        <v>5</v>
      </c>
      <c r="G1" s="171" t="s">
        <v>6</v>
      </c>
      <c r="H1" s="171" t="s">
        <v>7</v>
      </c>
      <c r="I1" s="171" t="s">
        <v>8</v>
      </c>
      <c r="J1" s="183" t="s">
        <v>9</v>
      </c>
      <c r="K1" s="171" t="s">
        <v>10</v>
      </c>
      <c r="L1" s="171" t="s">
        <v>11</v>
      </c>
      <c r="M1" s="171" t="s">
        <v>12</v>
      </c>
      <c r="N1" s="171" t="s">
        <v>13</v>
      </c>
      <c r="O1" s="171" t="s">
        <v>14</v>
      </c>
      <c r="P1" s="171" t="s">
        <v>15</v>
      </c>
      <c r="Q1" s="171" t="s">
        <v>16</v>
      </c>
      <c r="R1" s="171" t="s">
        <v>17</v>
      </c>
      <c r="S1" s="172"/>
      <c r="T1" s="172"/>
      <c r="U1" s="172"/>
      <c r="V1" s="172"/>
      <c r="W1" s="172"/>
      <c r="X1" s="172"/>
      <c r="Y1" s="172"/>
    </row>
    <row r="2" spans="1:26" ht="56.25" customHeight="1">
      <c r="A2" s="180" t="s">
        <v>18</v>
      </c>
      <c r="B2" s="180" t="s">
        <v>19</v>
      </c>
      <c r="C2" s="180" t="s">
        <v>20</v>
      </c>
      <c r="D2" s="180" t="s">
        <v>21</v>
      </c>
      <c r="E2" s="169" t="s">
        <v>22</v>
      </c>
      <c r="F2" s="169" t="s">
        <v>23</v>
      </c>
      <c r="G2" s="180" t="s">
        <v>24</v>
      </c>
      <c r="H2" s="180" t="s">
        <v>25</v>
      </c>
      <c r="I2" s="168" t="s">
        <v>26</v>
      </c>
      <c r="J2" s="184"/>
      <c r="K2" s="180" t="s">
        <v>25</v>
      </c>
      <c r="L2" s="180">
        <v>2001</v>
      </c>
      <c r="M2" s="180">
        <v>2001</v>
      </c>
      <c r="N2" s="180"/>
      <c r="O2" s="180"/>
      <c r="P2" s="180"/>
      <c r="Q2" s="180"/>
      <c r="R2" s="180">
        <v>0</v>
      </c>
      <c r="S2" s="181"/>
      <c r="T2" s="181"/>
      <c r="U2" s="181"/>
      <c r="V2" s="181"/>
      <c r="W2" s="181"/>
      <c r="X2" s="181"/>
      <c r="Y2" s="181"/>
    </row>
    <row r="3" spans="1:26" ht="60.75" customHeight="1">
      <c r="A3" s="169" t="s">
        <v>27</v>
      </c>
      <c r="B3" s="179" t="s">
        <v>28</v>
      </c>
      <c r="C3" s="169" t="s">
        <v>29</v>
      </c>
      <c r="D3" s="169" t="s">
        <v>30</v>
      </c>
      <c r="E3" s="169" t="s">
        <v>31</v>
      </c>
      <c r="F3" s="169" t="s">
        <v>32</v>
      </c>
      <c r="G3" s="169" t="s">
        <v>33</v>
      </c>
      <c r="H3" s="169" t="s">
        <v>25</v>
      </c>
      <c r="I3" s="169" t="s">
        <v>34</v>
      </c>
      <c r="J3" s="185"/>
      <c r="K3" s="169" t="s">
        <v>25</v>
      </c>
      <c r="L3" s="169">
        <v>2002</v>
      </c>
      <c r="M3" s="169">
        <v>2002</v>
      </c>
      <c r="O3" s="169">
        <v>2002</v>
      </c>
      <c r="P3" s="169" t="s">
        <v>35</v>
      </c>
      <c r="R3" s="168">
        <v>1</v>
      </c>
      <c r="S3" s="188"/>
      <c r="T3" s="188"/>
      <c r="U3" s="188"/>
      <c r="V3" s="170"/>
      <c r="W3" s="188"/>
      <c r="X3" s="188"/>
      <c r="Y3" s="175"/>
    </row>
    <row r="4" spans="1:26" ht="78" customHeight="1">
      <c r="A4" s="169" t="s">
        <v>36</v>
      </c>
      <c r="B4" s="179" t="s">
        <v>37</v>
      </c>
      <c r="C4" s="169" t="s">
        <v>29</v>
      </c>
      <c r="D4" s="169" t="s">
        <v>38</v>
      </c>
      <c r="E4" s="169" t="s">
        <v>39</v>
      </c>
      <c r="F4" s="169" t="s">
        <v>40</v>
      </c>
      <c r="G4" s="169" t="s">
        <v>41</v>
      </c>
      <c r="H4" s="169" t="s">
        <v>25</v>
      </c>
      <c r="I4" s="168" t="s">
        <v>42</v>
      </c>
      <c r="J4" s="185"/>
      <c r="K4" s="169" t="s">
        <v>25</v>
      </c>
      <c r="L4" s="169">
        <v>2003</v>
      </c>
      <c r="M4" s="169" t="s">
        <v>43</v>
      </c>
      <c r="R4" s="168">
        <v>4</v>
      </c>
      <c r="S4" s="188"/>
      <c r="T4" s="188"/>
      <c r="U4" s="188"/>
      <c r="V4" s="170"/>
      <c r="W4" s="188"/>
      <c r="X4" s="188"/>
    </row>
    <row r="5" spans="1:26" ht="78" customHeight="1">
      <c r="A5" s="169" t="s">
        <v>44</v>
      </c>
      <c r="B5" s="179" t="s">
        <v>45</v>
      </c>
      <c r="C5" s="169" t="s">
        <v>46</v>
      </c>
      <c r="D5" s="169" t="s">
        <v>47</v>
      </c>
      <c r="E5" s="169" t="s">
        <v>48</v>
      </c>
      <c r="F5" s="169" t="s">
        <v>49</v>
      </c>
      <c r="G5" s="169" t="s">
        <v>50</v>
      </c>
      <c r="H5" s="169" t="s">
        <v>25</v>
      </c>
      <c r="I5" s="169" t="s">
        <v>42</v>
      </c>
      <c r="J5" s="185"/>
      <c r="K5" s="169" t="s">
        <v>25</v>
      </c>
      <c r="L5" s="169">
        <v>2008</v>
      </c>
      <c r="M5" s="169">
        <v>2008</v>
      </c>
      <c r="R5" s="168">
        <v>2</v>
      </c>
      <c r="S5" s="188"/>
      <c r="T5" s="188"/>
      <c r="U5" s="188"/>
      <c r="V5" s="170"/>
      <c r="W5" s="188"/>
      <c r="X5" s="188"/>
      <c r="Y5" s="175"/>
    </row>
    <row r="6" spans="1:26" ht="78" customHeight="1">
      <c r="A6" s="169" t="s">
        <v>51</v>
      </c>
      <c r="B6" s="179" t="s">
        <v>52</v>
      </c>
      <c r="C6" s="169" t="s">
        <v>53</v>
      </c>
      <c r="D6" s="169" t="s">
        <v>30</v>
      </c>
      <c r="E6" s="169" t="s">
        <v>31</v>
      </c>
      <c r="F6" s="169" t="s">
        <v>32</v>
      </c>
      <c r="G6" s="169" t="s">
        <v>54</v>
      </c>
      <c r="H6" s="169" t="s">
        <v>55</v>
      </c>
      <c r="I6" s="168" t="s">
        <v>56</v>
      </c>
      <c r="J6" s="178">
        <v>1</v>
      </c>
      <c r="K6" s="169" t="s">
        <v>57</v>
      </c>
      <c r="L6" s="169">
        <v>2008</v>
      </c>
      <c r="M6" s="169" t="s">
        <v>58</v>
      </c>
      <c r="N6" s="169">
        <v>2020</v>
      </c>
      <c r="Q6" s="169">
        <v>2020</v>
      </c>
      <c r="R6" s="168">
        <v>3</v>
      </c>
      <c r="S6" s="188"/>
      <c r="T6" s="188"/>
      <c r="U6" s="188"/>
      <c r="V6" s="188"/>
      <c r="W6" s="188"/>
      <c r="X6" s="188"/>
      <c r="Y6" s="175"/>
      <c r="Z6" s="176"/>
    </row>
    <row r="7" spans="1:26" ht="78" customHeight="1">
      <c r="A7" s="169" t="s">
        <v>59</v>
      </c>
      <c r="B7" s="179" t="s">
        <v>60</v>
      </c>
      <c r="C7" s="169" t="s">
        <v>61</v>
      </c>
      <c r="D7" s="169" t="s">
        <v>62</v>
      </c>
      <c r="E7" s="169" t="s">
        <v>39</v>
      </c>
      <c r="F7" s="169" t="s">
        <v>40</v>
      </c>
      <c r="G7" s="169" t="s">
        <v>63</v>
      </c>
      <c r="H7" s="169" t="s">
        <v>64</v>
      </c>
      <c r="I7" s="168" t="s">
        <v>56</v>
      </c>
      <c r="J7" s="185">
        <v>1</v>
      </c>
      <c r="K7" s="169" t="s">
        <v>65</v>
      </c>
      <c r="L7" s="169">
        <v>2008</v>
      </c>
      <c r="M7" s="169">
        <v>2008</v>
      </c>
      <c r="R7" s="168">
        <v>11</v>
      </c>
      <c r="S7" s="188"/>
      <c r="T7" s="188"/>
      <c r="U7" s="188"/>
      <c r="V7" s="170"/>
      <c r="W7" s="188"/>
      <c r="X7" s="188"/>
      <c r="Y7" s="175"/>
    </row>
    <row r="8" spans="1:26" ht="78" customHeight="1">
      <c r="A8" s="169" t="s">
        <v>66</v>
      </c>
      <c r="B8" s="179" t="s">
        <v>67</v>
      </c>
      <c r="C8" s="169" t="s">
        <v>68</v>
      </c>
      <c r="D8" s="169" t="s">
        <v>62</v>
      </c>
      <c r="E8" s="169" t="s">
        <v>39</v>
      </c>
      <c r="F8" s="169" t="s">
        <v>40</v>
      </c>
      <c r="G8" s="169" t="s">
        <v>69</v>
      </c>
      <c r="H8" s="169" t="s">
        <v>70</v>
      </c>
      <c r="I8" s="168" t="s">
        <v>56</v>
      </c>
      <c r="J8" s="185">
        <v>1</v>
      </c>
      <c r="K8" s="169" t="s">
        <v>71</v>
      </c>
      <c r="L8" s="169">
        <v>2008</v>
      </c>
      <c r="M8" s="169">
        <v>2008</v>
      </c>
      <c r="R8" s="168">
        <v>12</v>
      </c>
      <c r="S8" s="188"/>
      <c r="T8" s="188"/>
      <c r="U8" s="188"/>
      <c r="V8" s="170"/>
      <c r="W8" s="188"/>
      <c r="X8" s="188"/>
      <c r="Y8" s="175"/>
    </row>
    <row r="9" spans="1:26" s="182" customFormat="1" ht="78" customHeight="1">
      <c r="A9" s="169" t="s">
        <v>72</v>
      </c>
      <c r="B9" s="179" t="s">
        <v>73</v>
      </c>
      <c r="C9" s="169" t="s">
        <v>74</v>
      </c>
      <c r="D9" s="169" t="s">
        <v>75</v>
      </c>
      <c r="E9" s="169" t="s">
        <v>39</v>
      </c>
      <c r="F9" s="169" t="s">
        <v>76</v>
      </c>
      <c r="G9" s="169" t="s">
        <v>77</v>
      </c>
      <c r="H9" s="169" t="s">
        <v>64</v>
      </c>
      <c r="I9" s="169" t="s">
        <v>56</v>
      </c>
      <c r="J9" s="185">
        <v>1</v>
      </c>
      <c r="K9" s="169" t="s">
        <v>78</v>
      </c>
      <c r="L9" s="169">
        <v>2010</v>
      </c>
      <c r="M9" s="169">
        <v>2010</v>
      </c>
      <c r="N9" s="169"/>
      <c r="O9" s="169"/>
      <c r="P9" s="169"/>
      <c r="Q9" s="169"/>
      <c r="R9" s="168">
        <v>5</v>
      </c>
      <c r="S9" s="188"/>
      <c r="T9" s="188"/>
      <c r="U9" s="188"/>
      <c r="V9" s="170"/>
      <c r="W9" s="188"/>
      <c r="X9" s="188"/>
      <c r="Y9" s="175"/>
      <c r="Z9" s="169"/>
    </row>
    <row r="10" spans="1:26" ht="78" customHeight="1">
      <c r="A10" s="169" t="s">
        <v>79</v>
      </c>
      <c r="B10" s="179" t="s">
        <v>80</v>
      </c>
      <c r="C10" s="169" t="s">
        <v>81</v>
      </c>
      <c r="D10" s="169" t="s">
        <v>38</v>
      </c>
      <c r="E10" s="169" t="s">
        <v>39</v>
      </c>
      <c r="F10" s="169" t="s">
        <v>40</v>
      </c>
      <c r="G10" s="169" t="s">
        <v>82</v>
      </c>
      <c r="H10" s="169" t="s">
        <v>83</v>
      </c>
      <c r="I10" s="168" t="s">
        <v>56</v>
      </c>
      <c r="J10" s="185">
        <v>1</v>
      </c>
      <c r="K10" s="169" t="s">
        <v>84</v>
      </c>
      <c r="L10" s="169">
        <v>2010</v>
      </c>
      <c r="M10" s="169" t="s">
        <v>85</v>
      </c>
      <c r="Q10" s="169">
        <v>2019</v>
      </c>
      <c r="R10" s="168">
        <v>6</v>
      </c>
      <c r="S10" s="188"/>
      <c r="T10" s="188"/>
      <c r="U10" s="188"/>
      <c r="V10" s="170"/>
      <c r="W10" s="188"/>
      <c r="X10" s="188"/>
      <c r="Y10" s="175"/>
    </row>
    <row r="11" spans="1:26" ht="78" customHeight="1">
      <c r="A11" s="169" t="s">
        <v>86</v>
      </c>
      <c r="B11" s="179" t="s">
        <v>87</v>
      </c>
      <c r="C11" s="169" t="s">
        <v>88</v>
      </c>
      <c r="D11" s="169" t="s">
        <v>89</v>
      </c>
      <c r="E11" s="169" t="s">
        <v>90</v>
      </c>
      <c r="F11" s="169" t="s">
        <v>91</v>
      </c>
      <c r="G11" s="169" t="s">
        <v>92</v>
      </c>
      <c r="H11" s="169" t="s">
        <v>93</v>
      </c>
      <c r="I11" s="168" t="s">
        <v>56</v>
      </c>
      <c r="J11" s="185">
        <v>1</v>
      </c>
      <c r="K11" s="169" t="s">
        <v>94</v>
      </c>
      <c r="L11" s="169">
        <v>2010</v>
      </c>
      <c r="M11" s="169" t="s">
        <v>95</v>
      </c>
      <c r="R11" s="168">
        <v>7</v>
      </c>
      <c r="S11" s="188"/>
      <c r="T11" s="188"/>
      <c r="U11" s="188"/>
      <c r="V11" s="170"/>
      <c r="W11" s="188"/>
      <c r="X11" s="188"/>
      <c r="Y11" s="175"/>
    </row>
    <row r="12" spans="1:26" ht="78" customHeight="1">
      <c r="A12" s="169" t="s">
        <v>96</v>
      </c>
      <c r="B12" s="179" t="s">
        <v>28</v>
      </c>
      <c r="C12" s="169" t="s">
        <v>97</v>
      </c>
      <c r="D12" s="169" t="s">
        <v>98</v>
      </c>
      <c r="E12" s="169" t="s">
        <v>31</v>
      </c>
      <c r="F12" s="169" t="s">
        <v>32</v>
      </c>
      <c r="G12" s="169" t="s">
        <v>99</v>
      </c>
      <c r="H12" s="169" t="s">
        <v>25</v>
      </c>
      <c r="I12" s="168" t="s">
        <v>34</v>
      </c>
      <c r="J12" s="185"/>
      <c r="K12" s="169" t="s">
        <v>25</v>
      </c>
      <c r="L12" s="169">
        <v>2010</v>
      </c>
      <c r="M12" s="169" t="s">
        <v>100</v>
      </c>
      <c r="O12" s="169">
        <v>2017</v>
      </c>
      <c r="P12" s="169">
        <v>2020</v>
      </c>
      <c r="R12" s="168">
        <v>8</v>
      </c>
      <c r="S12" s="188"/>
      <c r="T12" s="188"/>
      <c r="U12" s="188"/>
      <c r="V12" s="170"/>
      <c r="W12" s="188"/>
      <c r="X12" s="188"/>
      <c r="Y12" s="175"/>
    </row>
    <row r="13" spans="1:26" ht="78" customHeight="1">
      <c r="A13" s="169" t="s">
        <v>101</v>
      </c>
      <c r="B13" s="179" t="s">
        <v>102</v>
      </c>
      <c r="C13" s="169" t="s">
        <v>103</v>
      </c>
      <c r="D13" s="169" t="s">
        <v>104</v>
      </c>
      <c r="E13" s="169" t="s">
        <v>90</v>
      </c>
      <c r="F13" s="169" t="s">
        <v>91</v>
      </c>
      <c r="G13" s="169" t="s">
        <v>105</v>
      </c>
      <c r="H13" s="169" t="s">
        <v>93</v>
      </c>
      <c r="I13" s="168" t="s">
        <v>56</v>
      </c>
      <c r="J13" s="185">
        <v>1</v>
      </c>
      <c r="K13" s="169" t="s">
        <v>106</v>
      </c>
      <c r="L13" s="169">
        <v>2010</v>
      </c>
      <c r="M13" s="169" t="s">
        <v>95</v>
      </c>
      <c r="R13" s="168">
        <v>9</v>
      </c>
      <c r="S13" s="188"/>
      <c r="T13" s="188"/>
      <c r="U13" s="188"/>
      <c r="V13" s="170"/>
      <c r="W13" s="188"/>
      <c r="X13" s="173"/>
      <c r="Y13" s="175"/>
    </row>
    <row r="14" spans="1:26" ht="78" customHeight="1">
      <c r="A14" s="169" t="s">
        <v>107</v>
      </c>
      <c r="B14" s="179" t="s">
        <v>80</v>
      </c>
      <c r="C14" s="169" t="s">
        <v>108</v>
      </c>
      <c r="D14" s="169" t="s">
        <v>109</v>
      </c>
      <c r="E14" s="169" t="s">
        <v>39</v>
      </c>
      <c r="F14" s="169" t="s">
        <v>76</v>
      </c>
      <c r="G14" s="169" t="s">
        <v>110</v>
      </c>
      <c r="H14" s="169" t="s">
        <v>55</v>
      </c>
      <c r="I14" s="168" t="s">
        <v>56</v>
      </c>
      <c r="J14" s="185">
        <v>1</v>
      </c>
      <c r="K14" s="169" t="s">
        <v>111</v>
      </c>
      <c r="L14" s="169">
        <v>2010</v>
      </c>
      <c r="M14" s="169" t="s">
        <v>112</v>
      </c>
      <c r="R14" s="168">
        <v>10</v>
      </c>
      <c r="S14" s="188"/>
      <c r="T14" s="188"/>
      <c r="U14" s="188"/>
      <c r="V14" s="170"/>
      <c r="W14" s="188"/>
      <c r="X14" s="188"/>
      <c r="Y14" s="176"/>
    </row>
    <row r="15" spans="1:26" ht="78" customHeight="1">
      <c r="A15" s="169" t="s">
        <v>113</v>
      </c>
      <c r="B15" s="179" t="s">
        <v>114</v>
      </c>
      <c r="C15" s="169" t="s">
        <v>115</v>
      </c>
      <c r="D15" s="169" t="s">
        <v>104</v>
      </c>
      <c r="E15" s="169" t="s">
        <v>90</v>
      </c>
      <c r="F15" s="169" t="s">
        <v>91</v>
      </c>
      <c r="G15" s="169" t="s">
        <v>116</v>
      </c>
      <c r="H15" s="169" t="s">
        <v>117</v>
      </c>
      <c r="I15" s="168" t="s">
        <v>56</v>
      </c>
      <c r="J15" s="185">
        <v>4</v>
      </c>
      <c r="K15" s="169" t="s">
        <v>118</v>
      </c>
      <c r="L15" s="169">
        <v>2012</v>
      </c>
      <c r="M15" s="169">
        <v>2012</v>
      </c>
      <c r="R15" s="168">
        <v>13</v>
      </c>
      <c r="S15" s="188"/>
      <c r="T15" s="188"/>
      <c r="U15" s="188"/>
      <c r="V15" s="170"/>
      <c r="W15" s="188"/>
      <c r="X15" s="188"/>
      <c r="Y15" s="175"/>
    </row>
    <row r="16" spans="1:26" ht="78" customHeight="1">
      <c r="A16" s="169" t="s">
        <v>119</v>
      </c>
      <c r="B16" s="179" t="s">
        <v>120</v>
      </c>
      <c r="C16" s="169" t="s">
        <v>121</v>
      </c>
      <c r="D16" s="169" t="s">
        <v>122</v>
      </c>
      <c r="E16" s="169" t="s">
        <v>123</v>
      </c>
      <c r="F16" s="169" t="s">
        <v>40</v>
      </c>
      <c r="G16" s="169" t="s">
        <v>124</v>
      </c>
      <c r="H16" s="169" t="s">
        <v>25</v>
      </c>
      <c r="I16" s="169" t="s">
        <v>34</v>
      </c>
      <c r="J16" s="186"/>
      <c r="K16" s="169" t="s">
        <v>49</v>
      </c>
      <c r="L16" s="169">
        <v>2012</v>
      </c>
      <c r="M16" s="169">
        <v>2012</v>
      </c>
      <c r="O16" s="169" t="s">
        <v>125</v>
      </c>
      <c r="P16" s="169">
        <v>2018</v>
      </c>
      <c r="R16" s="169">
        <v>60</v>
      </c>
      <c r="S16" s="188"/>
      <c r="T16" s="188"/>
      <c r="U16" s="188"/>
      <c r="V16" s="170"/>
      <c r="W16" s="188"/>
      <c r="X16" s="188"/>
      <c r="Y16" s="175"/>
    </row>
    <row r="17" spans="1:25" ht="78" customHeight="1">
      <c r="A17" s="169" t="s">
        <v>126</v>
      </c>
      <c r="B17" s="179" t="s">
        <v>127</v>
      </c>
      <c r="C17" s="169" t="s">
        <v>128</v>
      </c>
      <c r="D17" s="169" t="s">
        <v>129</v>
      </c>
      <c r="E17" s="169" t="s">
        <v>130</v>
      </c>
      <c r="F17" s="169" t="s">
        <v>131</v>
      </c>
      <c r="G17" s="169" t="s">
        <v>132</v>
      </c>
      <c r="H17" s="169" t="s">
        <v>133</v>
      </c>
      <c r="I17" s="168" t="s">
        <v>56</v>
      </c>
      <c r="J17" s="185">
        <v>4</v>
      </c>
      <c r="K17" s="169" t="s">
        <v>134</v>
      </c>
      <c r="L17" s="169">
        <v>2013</v>
      </c>
      <c r="M17" s="169">
        <v>2013</v>
      </c>
      <c r="O17" s="169">
        <v>2015</v>
      </c>
      <c r="Q17" s="169">
        <v>2019</v>
      </c>
      <c r="R17" s="168">
        <v>14</v>
      </c>
      <c r="S17" s="188"/>
      <c r="T17" s="188"/>
      <c r="U17" s="188"/>
      <c r="V17" s="170"/>
      <c r="W17" s="188"/>
      <c r="X17" s="188"/>
      <c r="Y17" s="175"/>
    </row>
    <row r="18" spans="1:25" ht="78" customHeight="1">
      <c r="A18" s="169" t="s">
        <v>135</v>
      </c>
      <c r="B18" s="179" t="s">
        <v>136</v>
      </c>
      <c r="C18" s="169" t="s">
        <v>121</v>
      </c>
      <c r="D18" s="169" t="s">
        <v>137</v>
      </c>
      <c r="E18" s="169" t="s">
        <v>138</v>
      </c>
      <c r="F18" s="169" t="s">
        <v>139</v>
      </c>
      <c r="G18" s="169" t="s">
        <v>140</v>
      </c>
      <c r="H18" s="169" t="s">
        <v>141</v>
      </c>
      <c r="I18" s="168" t="s">
        <v>56</v>
      </c>
      <c r="J18" s="185">
        <v>6</v>
      </c>
      <c r="K18" s="169" t="s">
        <v>142</v>
      </c>
      <c r="L18" s="169">
        <v>2013</v>
      </c>
      <c r="M18" s="169">
        <v>2013</v>
      </c>
      <c r="O18" s="169">
        <v>2020</v>
      </c>
      <c r="Q18" s="169">
        <v>2015</v>
      </c>
      <c r="R18" s="168">
        <v>15</v>
      </c>
      <c r="S18" s="188"/>
      <c r="T18" s="188"/>
      <c r="U18" s="188"/>
      <c r="V18" s="170"/>
      <c r="W18" s="188"/>
      <c r="X18" s="188"/>
      <c r="Y18" s="175"/>
    </row>
    <row r="19" spans="1:25" ht="78" customHeight="1">
      <c r="A19" s="169" t="s">
        <v>143</v>
      </c>
      <c r="B19" s="179" t="s">
        <v>144</v>
      </c>
      <c r="C19" s="169" t="s">
        <v>145</v>
      </c>
      <c r="D19" s="169" t="s">
        <v>146</v>
      </c>
      <c r="E19" s="169" t="s">
        <v>90</v>
      </c>
      <c r="F19" s="169" t="s">
        <v>91</v>
      </c>
      <c r="G19" s="169" t="s">
        <v>147</v>
      </c>
      <c r="H19" s="169" t="s">
        <v>55</v>
      </c>
      <c r="I19" s="168" t="s">
        <v>56</v>
      </c>
      <c r="J19" s="185">
        <v>2</v>
      </c>
      <c r="K19" s="169" t="s">
        <v>148</v>
      </c>
      <c r="L19" s="169">
        <v>2013</v>
      </c>
      <c r="M19" s="169">
        <v>2019</v>
      </c>
      <c r="Q19" s="169">
        <v>2013</v>
      </c>
      <c r="R19" s="168">
        <v>16</v>
      </c>
      <c r="S19" s="188"/>
      <c r="T19" s="188"/>
      <c r="U19" s="188"/>
      <c r="V19" s="170"/>
      <c r="W19" s="188"/>
      <c r="X19" s="188"/>
      <c r="Y19" s="175"/>
    </row>
    <row r="20" spans="1:25" ht="158.25" customHeight="1">
      <c r="A20" s="169" t="s">
        <v>149</v>
      </c>
      <c r="B20" s="179" t="s">
        <v>150</v>
      </c>
      <c r="C20" s="169" t="s">
        <v>151</v>
      </c>
      <c r="D20" s="169" t="s">
        <v>152</v>
      </c>
      <c r="E20" s="169" t="s">
        <v>22</v>
      </c>
      <c r="F20" s="169" t="s">
        <v>23</v>
      </c>
      <c r="G20" s="169" t="s">
        <v>153</v>
      </c>
      <c r="H20" s="169" t="s">
        <v>154</v>
      </c>
      <c r="I20" s="168" t="s">
        <v>56</v>
      </c>
      <c r="J20" s="185">
        <v>3</v>
      </c>
      <c r="K20" s="169" t="s">
        <v>155</v>
      </c>
      <c r="L20" s="169">
        <v>2014</v>
      </c>
      <c r="M20" s="169">
        <v>2014</v>
      </c>
      <c r="R20" s="168">
        <v>17</v>
      </c>
      <c r="S20" s="188"/>
      <c r="T20" s="188"/>
      <c r="U20" s="188"/>
      <c r="V20" s="170"/>
      <c r="W20" s="188"/>
      <c r="X20" s="188"/>
      <c r="Y20" s="175"/>
    </row>
    <row r="21" spans="1:25" ht="78" customHeight="1">
      <c r="A21" s="169" t="s">
        <v>156</v>
      </c>
      <c r="B21" s="179" t="s">
        <v>157</v>
      </c>
      <c r="C21" s="169" t="s">
        <v>158</v>
      </c>
      <c r="D21" s="169" t="s">
        <v>159</v>
      </c>
      <c r="E21" s="169" t="s">
        <v>90</v>
      </c>
      <c r="F21" s="169" t="s">
        <v>160</v>
      </c>
      <c r="G21" s="169" t="s">
        <v>153</v>
      </c>
      <c r="H21" s="169" t="s">
        <v>154</v>
      </c>
      <c r="I21" s="168" t="s">
        <v>56</v>
      </c>
      <c r="J21" s="185">
        <v>1</v>
      </c>
      <c r="K21" s="169" t="s">
        <v>161</v>
      </c>
      <c r="L21" s="169">
        <v>2014</v>
      </c>
      <c r="M21" s="169">
        <v>2014</v>
      </c>
      <c r="R21" s="168">
        <v>18</v>
      </c>
      <c r="S21" s="188"/>
      <c r="T21" s="188"/>
      <c r="U21" s="188"/>
      <c r="V21" s="170"/>
      <c r="W21" s="188"/>
      <c r="X21" s="188"/>
      <c r="Y21" s="175"/>
    </row>
    <row r="22" spans="1:25" ht="168.75" customHeight="1">
      <c r="A22" s="169" t="s">
        <v>162</v>
      </c>
      <c r="B22" s="179" t="s">
        <v>163</v>
      </c>
      <c r="C22" s="169" t="s">
        <v>121</v>
      </c>
      <c r="D22" s="169" t="s">
        <v>164</v>
      </c>
      <c r="E22" s="169" t="s">
        <v>130</v>
      </c>
      <c r="F22" s="169" t="s">
        <v>165</v>
      </c>
      <c r="G22" s="169" t="s">
        <v>166</v>
      </c>
      <c r="H22" s="169" t="s">
        <v>25</v>
      </c>
      <c r="I22" s="168" t="s">
        <v>167</v>
      </c>
      <c r="J22" s="185"/>
      <c r="K22" s="169" t="s">
        <v>25</v>
      </c>
      <c r="L22" s="169">
        <v>2014</v>
      </c>
      <c r="M22" s="169">
        <v>2014</v>
      </c>
      <c r="O22" s="169">
        <v>2019</v>
      </c>
      <c r="P22" s="169">
        <v>2021</v>
      </c>
      <c r="R22" s="168">
        <v>19</v>
      </c>
      <c r="S22" s="188"/>
      <c r="T22" s="188"/>
      <c r="U22" s="188"/>
      <c r="V22" s="170"/>
      <c r="W22" s="188"/>
      <c r="X22" s="188"/>
      <c r="Y22" s="175"/>
    </row>
    <row r="23" spans="1:25" ht="78" customHeight="1">
      <c r="A23" s="169" t="s">
        <v>168</v>
      </c>
      <c r="B23" s="179" t="s">
        <v>169</v>
      </c>
      <c r="C23" s="169" t="s">
        <v>170</v>
      </c>
      <c r="D23" s="169" t="s">
        <v>171</v>
      </c>
      <c r="E23" s="169" t="s">
        <v>172</v>
      </c>
      <c r="F23" s="169" t="s">
        <v>173</v>
      </c>
      <c r="G23" s="169" t="s">
        <v>153</v>
      </c>
      <c r="H23" s="169" t="s">
        <v>154</v>
      </c>
      <c r="I23" s="168" t="s">
        <v>56</v>
      </c>
      <c r="J23" s="185">
        <v>1</v>
      </c>
      <c r="K23" s="169" t="s">
        <v>174</v>
      </c>
      <c r="L23" s="169">
        <v>2014</v>
      </c>
      <c r="M23" s="169">
        <v>2014</v>
      </c>
      <c r="R23" s="168">
        <v>20</v>
      </c>
      <c r="S23" s="188"/>
      <c r="T23" s="188"/>
      <c r="U23" s="188"/>
      <c r="V23" s="170"/>
      <c r="W23" s="188"/>
      <c r="X23" s="188"/>
      <c r="Y23" s="175"/>
    </row>
    <row r="24" spans="1:25" ht="78" customHeight="1">
      <c r="A24" s="169" t="s">
        <v>175</v>
      </c>
      <c r="B24" s="179" t="s">
        <v>163</v>
      </c>
      <c r="C24" s="169" t="s">
        <v>121</v>
      </c>
      <c r="D24" s="169" t="s">
        <v>176</v>
      </c>
      <c r="E24" s="169" t="s">
        <v>123</v>
      </c>
      <c r="F24" s="169" t="s">
        <v>177</v>
      </c>
      <c r="G24" s="169" t="s">
        <v>178</v>
      </c>
      <c r="H24" s="169" t="s">
        <v>154</v>
      </c>
      <c r="I24" s="168" t="s">
        <v>56</v>
      </c>
      <c r="J24" s="185">
        <v>6</v>
      </c>
      <c r="K24" s="169" t="s">
        <v>179</v>
      </c>
      <c r="L24" s="169">
        <v>2014</v>
      </c>
      <c r="M24" s="169">
        <v>2014</v>
      </c>
      <c r="Q24" s="169">
        <v>2017</v>
      </c>
      <c r="R24" s="168">
        <v>21</v>
      </c>
      <c r="S24" s="188"/>
      <c r="T24" s="188"/>
      <c r="U24" s="188"/>
      <c r="V24" s="170"/>
      <c r="W24" s="188"/>
      <c r="X24" s="188"/>
      <c r="Y24" s="175"/>
    </row>
    <row r="25" spans="1:25" ht="78" customHeight="1">
      <c r="A25" s="169" t="s">
        <v>180</v>
      </c>
      <c r="B25" s="179" t="s">
        <v>181</v>
      </c>
      <c r="C25" s="169" t="s">
        <v>182</v>
      </c>
      <c r="D25" s="169" t="s">
        <v>62</v>
      </c>
      <c r="E25" s="169" t="s">
        <v>39</v>
      </c>
      <c r="F25" s="169" t="s">
        <v>40</v>
      </c>
      <c r="G25" s="169" t="s">
        <v>183</v>
      </c>
      <c r="H25" s="169" t="s">
        <v>184</v>
      </c>
      <c r="I25" s="168" t="s">
        <v>56</v>
      </c>
      <c r="J25" s="185">
        <v>1</v>
      </c>
      <c r="K25" s="169" t="s">
        <v>185</v>
      </c>
      <c r="L25" s="169">
        <v>2015</v>
      </c>
      <c r="M25" s="169">
        <v>2015</v>
      </c>
      <c r="R25" s="168">
        <v>22</v>
      </c>
      <c r="S25" s="188"/>
      <c r="T25" s="188"/>
      <c r="U25" s="188"/>
      <c r="V25" s="170"/>
      <c r="W25" s="188"/>
      <c r="X25" s="188"/>
      <c r="Y25" s="175"/>
    </row>
    <row r="26" spans="1:25" ht="78" customHeight="1">
      <c r="A26" s="174" t="s">
        <v>186</v>
      </c>
      <c r="B26" s="179" t="s">
        <v>136</v>
      </c>
      <c r="C26" s="169" t="s">
        <v>121</v>
      </c>
      <c r="D26" s="169" t="s">
        <v>187</v>
      </c>
      <c r="E26" s="169" t="s">
        <v>130</v>
      </c>
      <c r="F26" s="169" t="s">
        <v>188</v>
      </c>
      <c r="G26" s="169" t="s">
        <v>189</v>
      </c>
      <c r="H26" s="169" t="s">
        <v>25</v>
      </c>
      <c r="I26" s="168" t="s">
        <v>167</v>
      </c>
      <c r="J26" s="185"/>
      <c r="K26" s="169" t="s">
        <v>25</v>
      </c>
      <c r="L26" s="169">
        <v>2017</v>
      </c>
      <c r="M26" s="169">
        <v>2017</v>
      </c>
      <c r="O26" s="169">
        <v>2020</v>
      </c>
      <c r="P26" s="169">
        <v>2021</v>
      </c>
      <c r="Q26" s="169">
        <v>2018</v>
      </c>
      <c r="R26" s="168">
        <v>23</v>
      </c>
      <c r="S26" s="188"/>
      <c r="T26" s="188"/>
      <c r="U26" s="188"/>
      <c r="V26" s="170"/>
      <c r="W26" s="188"/>
      <c r="X26" s="188"/>
      <c r="Y26" s="175"/>
    </row>
    <row r="27" spans="1:25" ht="78" customHeight="1">
      <c r="A27" s="169" t="s">
        <v>190</v>
      </c>
      <c r="B27" s="179" t="s">
        <v>191</v>
      </c>
      <c r="C27" s="169" t="s">
        <v>128</v>
      </c>
      <c r="D27" s="169" t="s">
        <v>192</v>
      </c>
      <c r="E27" s="169" t="s">
        <v>123</v>
      </c>
      <c r="F27" s="169" t="s">
        <v>40</v>
      </c>
      <c r="G27" s="169" t="s">
        <v>193</v>
      </c>
      <c r="H27" s="169" t="s">
        <v>194</v>
      </c>
      <c r="I27" s="168" t="s">
        <v>56</v>
      </c>
      <c r="J27" s="185">
        <v>18</v>
      </c>
      <c r="K27" s="169" t="s">
        <v>195</v>
      </c>
      <c r="L27" s="169">
        <v>2017</v>
      </c>
      <c r="M27" s="169" t="s">
        <v>196</v>
      </c>
      <c r="Q27" s="169">
        <v>2019</v>
      </c>
      <c r="R27" s="168">
        <v>24</v>
      </c>
      <c r="S27" s="188"/>
      <c r="T27" s="188"/>
      <c r="U27" s="188"/>
      <c r="V27" s="170"/>
      <c r="W27" s="188"/>
      <c r="X27" s="188"/>
      <c r="Y27" s="175"/>
    </row>
    <row r="28" spans="1:25" ht="78" customHeight="1">
      <c r="A28" s="169" t="s">
        <v>197</v>
      </c>
      <c r="B28" s="179" t="s">
        <v>198</v>
      </c>
      <c r="C28" s="169" t="s">
        <v>199</v>
      </c>
      <c r="D28" s="169" t="s">
        <v>200</v>
      </c>
      <c r="E28" s="169" t="s">
        <v>90</v>
      </c>
      <c r="F28" s="169" t="s">
        <v>160</v>
      </c>
      <c r="G28" s="169" t="s">
        <v>201</v>
      </c>
      <c r="H28" s="169" t="s">
        <v>202</v>
      </c>
      <c r="I28" s="168" t="s">
        <v>56</v>
      </c>
      <c r="J28" s="185">
        <v>3</v>
      </c>
      <c r="K28" s="169" t="s">
        <v>203</v>
      </c>
      <c r="L28" s="169">
        <v>2017</v>
      </c>
      <c r="M28" s="169" t="s">
        <v>204</v>
      </c>
      <c r="Q28" s="169">
        <v>2019</v>
      </c>
      <c r="R28" s="168">
        <v>25</v>
      </c>
      <c r="S28" s="188"/>
      <c r="T28" s="188"/>
      <c r="U28" s="188"/>
      <c r="V28" s="170"/>
      <c r="W28" s="188"/>
      <c r="X28" s="188"/>
      <c r="Y28" s="175"/>
    </row>
    <row r="29" spans="1:25" ht="78" customHeight="1">
      <c r="A29" s="169" t="s">
        <v>205</v>
      </c>
      <c r="B29" s="179" t="s">
        <v>206</v>
      </c>
      <c r="C29" s="169" t="s">
        <v>207</v>
      </c>
      <c r="D29" s="169" t="s">
        <v>30</v>
      </c>
      <c r="E29" s="169" t="s">
        <v>31</v>
      </c>
      <c r="F29" s="169" t="s">
        <v>32</v>
      </c>
      <c r="G29" s="169" t="s">
        <v>208</v>
      </c>
      <c r="H29" s="169" t="s">
        <v>83</v>
      </c>
      <c r="I29" s="168" t="s">
        <v>56</v>
      </c>
      <c r="J29" s="185">
        <v>1</v>
      </c>
      <c r="K29" s="169" t="s">
        <v>209</v>
      </c>
      <c r="L29" s="169">
        <v>2017</v>
      </c>
      <c r="M29" s="169">
        <v>2018</v>
      </c>
      <c r="N29" s="169">
        <v>2020</v>
      </c>
      <c r="Q29" s="169">
        <v>2020</v>
      </c>
      <c r="R29" s="168">
        <v>29</v>
      </c>
      <c r="S29" s="188"/>
      <c r="T29" s="188"/>
      <c r="U29" s="188"/>
      <c r="V29" s="170"/>
      <c r="W29" s="188"/>
      <c r="X29" s="188"/>
      <c r="Y29" s="175"/>
    </row>
    <row r="30" spans="1:25" ht="78" customHeight="1">
      <c r="A30" s="169" t="s">
        <v>210</v>
      </c>
      <c r="B30" s="179" t="s">
        <v>211</v>
      </c>
      <c r="C30" s="169" t="s">
        <v>128</v>
      </c>
      <c r="D30" s="169" t="s">
        <v>30</v>
      </c>
      <c r="E30" s="169" t="s">
        <v>31</v>
      </c>
      <c r="F30" s="169" t="s">
        <v>32</v>
      </c>
      <c r="G30" s="169" t="s">
        <v>212</v>
      </c>
      <c r="H30" s="169" t="s">
        <v>83</v>
      </c>
      <c r="I30" s="168" t="s">
        <v>56</v>
      </c>
      <c r="J30" s="185">
        <v>2</v>
      </c>
      <c r="K30" s="169" t="s">
        <v>213</v>
      </c>
      <c r="L30" s="169">
        <v>2017</v>
      </c>
      <c r="M30" s="169">
        <v>2018</v>
      </c>
      <c r="R30" s="168">
        <v>30</v>
      </c>
      <c r="S30" s="188"/>
      <c r="T30" s="188"/>
      <c r="U30" s="188"/>
      <c r="V30" s="170"/>
      <c r="W30" s="188"/>
      <c r="X30" s="188"/>
      <c r="Y30" s="175"/>
    </row>
    <row r="31" spans="1:25" ht="78" customHeight="1">
      <c r="A31" s="169" t="s">
        <v>214</v>
      </c>
      <c r="B31" s="179" t="s">
        <v>80</v>
      </c>
      <c r="C31" s="169" t="s">
        <v>215</v>
      </c>
      <c r="D31" s="169" t="s">
        <v>75</v>
      </c>
      <c r="E31" s="169" t="s">
        <v>39</v>
      </c>
      <c r="F31" s="169" t="s">
        <v>76</v>
      </c>
      <c r="G31" s="169" t="s">
        <v>216</v>
      </c>
      <c r="H31" s="169" t="s">
        <v>55</v>
      </c>
      <c r="I31" s="168" t="s">
        <v>56</v>
      </c>
      <c r="J31" s="185">
        <v>1</v>
      </c>
      <c r="K31" s="169" t="s">
        <v>217</v>
      </c>
      <c r="L31" s="169">
        <v>2017</v>
      </c>
      <c r="M31" s="169">
        <v>2019</v>
      </c>
      <c r="R31" s="168">
        <v>31</v>
      </c>
      <c r="S31" s="188"/>
      <c r="T31" s="188"/>
      <c r="U31" s="188"/>
      <c r="V31" s="170"/>
      <c r="W31" s="188"/>
      <c r="X31" s="188"/>
      <c r="Y31" s="175"/>
    </row>
    <row r="32" spans="1:25" ht="78" customHeight="1">
      <c r="A32" s="169" t="s">
        <v>218</v>
      </c>
      <c r="B32" s="179" t="s">
        <v>80</v>
      </c>
      <c r="C32" s="169" t="s">
        <v>219</v>
      </c>
      <c r="D32" s="169" t="s">
        <v>220</v>
      </c>
      <c r="E32" s="169" t="s">
        <v>39</v>
      </c>
      <c r="F32" s="169" t="s">
        <v>40</v>
      </c>
      <c r="G32" s="169" t="s">
        <v>216</v>
      </c>
      <c r="H32" s="169" t="s">
        <v>55</v>
      </c>
      <c r="I32" s="168" t="s">
        <v>56</v>
      </c>
      <c r="J32" s="185">
        <v>1</v>
      </c>
      <c r="K32" s="169" t="s">
        <v>221</v>
      </c>
      <c r="L32" s="169">
        <v>2017</v>
      </c>
      <c r="M32" s="169">
        <v>2019</v>
      </c>
      <c r="R32" s="168">
        <v>33</v>
      </c>
      <c r="S32" s="188"/>
      <c r="T32" s="188"/>
      <c r="U32" s="188"/>
      <c r="V32" s="170"/>
      <c r="W32" s="188"/>
      <c r="X32" s="188"/>
      <c r="Y32" s="175"/>
    </row>
    <row r="33" spans="1:25" ht="78" customHeight="1">
      <c r="A33" s="169" t="s">
        <v>222</v>
      </c>
      <c r="B33" s="179" t="s">
        <v>223</v>
      </c>
      <c r="C33" s="169" t="s">
        <v>224</v>
      </c>
      <c r="D33" s="169" t="s">
        <v>30</v>
      </c>
      <c r="E33" s="169" t="s">
        <v>39</v>
      </c>
      <c r="F33" s="169" t="s">
        <v>40</v>
      </c>
      <c r="G33" s="169" t="s">
        <v>225</v>
      </c>
      <c r="H33" s="169" t="s">
        <v>55</v>
      </c>
      <c r="I33" s="168" t="s">
        <v>56</v>
      </c>
      <c r="J33" s="185">
        <v>1</v>
      </c>
      <c r="K33" s="169" t="s">
        <v>226</v>
      </c>
      <c r="L33" s="169">
        <v>2017</v>
      </c>
      <c r="M33" s="169">
        <v>2019</v>
      </c>
      <c r="R33" s="168">
        <v>34</v>
      </c>
      <c r="S33" s="188"/>
      <c r="T33" s="188"/>
      <c r="U33" s="188"/>
      <c r="V33" s="170"/>
      <c r="W33" s="188"/>
      <c r="X33" s="188"/>
      <c r="Y33" s="175"/>
    </row>
    <row r="34" spans="1:25" ht="78" customHeight="1">
      <c r="A34" s="169" t="s">
        <v>227</v>
      </c>
      <c r="B34" s="179" t="s">
        <v>228</v>
      </c>
      <c r="C34" s="169" t="s">
        <v>229</v>
      </c>
      <c r="D34" s="169" t="s">
        <v>30</v>
      </c>
      <c r="E34" s="169" t="s">
        <v>31</v>
      </c>
      <c r="F34" s="169" t="s">
        <v>32</v>
      </c>
      <c r="G34" s="169" t="s">
        <v>230</v>
      </c>
      <c r="H34" s="169" t="s">
        <v>25</v>
      </c>
      <c r="I34" s="168" t="s">
        <v>231</v>
      </c>
      <c r="J34" s="185"/>
      <c r="K34" s="169" t="s">
        <v>25</v>
      </c>
      <c r="L34" s="169">
        <v>2017</v>
      </c>
      <c r="M34" s="169">
        <v>2019</v>
      </c>
      <c r="R34" s="168">
        <v>35</v>
      </c>
      <c r="S34" s="188"/>
      <c r="T34" s="188"/>
      <c r="U34" s="188"/>
      <c r="V34" s="170"/>
      <c r="W34" s="188"/>
      <c r="X34" s="188"/>
      <c r="Y34" s="175"/>
    </row>
    <row r="35" spans="1:25" ht="78" customHeight="1">
      <c r="A35" s="169" t="s">
        <v>232</v>
      </c>
      <c r="B35" s="179" t="s">
        <v>233</v>
      </c>
      <c r="C35" s="169" t="s">
        <v>234</v>
      </c>
      <c r="D35" s="169" t="s">
        <v>30</v>
      </c>
      <c r="E35" s="169" t="s">
        <v>31</v>
      </c>
      <c r="F35" s="169" t="s">
        <v>32</v>
      </c>
      <c r="G35" s="169" t="s">
        <v>235</v>
      </c>
      <c r="H35" s="169" t="s">
        <v>55</v>
      </c>
      <c r="I35" s="168" t="s">
        <v>56</v>
      </c>
      <c r="J35" s="185">
        <v>1</v>
      </c>
      <c r="K35" s="169" t="s">
        <v>236</v>
      </c>
      <c r="L35" s="169">
        <v>2017</v>
      </c>
      <c r="M35" s="169">
        <v>2019</v>
      </c>
      <c r="R35" s="168">
        <v>36</v>
      </c>
      <c r="S35" s="188"/>
      <c r="T35" s="188"/>
      <c r="U35" s="188"/>
      <c r="V35" s="170"/>
      <c r="W35" s="188"/>
      <c r="X35" s="188"/>
      <c r="Y35" s="175"/>
    </row>
    <row r="36" spans="1:25" ht="78" customHeight="1">
      <c r="A36" s="169" t="s">
        <v>237</v>
      </c>
      <c r="B36" s="179" t="s">
        <v>87</v>
      </c>
      <c r="C36" s="169" t="s">
        <v>238</v>
      </c>
      <c r="D36" s="169" t="s">
        <v>30</v>
      </c>
      <c r="E36" s="169" t="s">
        <v>31</v>
      </c>
      <c r="F36" s="169" t="s">
        <v>32</v>
      </c>
      <c r="G36" s="169" t="s">
        <v>239</v>
      </c>
      <c r="H36" s="169" t="s">
        <v>55</v>
      </c>
      <c r="I36" s="168" t="s">
        <v>56</v>
      </c>
      <c r="J36" s="185">
        <v>1</v>
      </c>
      <c r="K36" s="169" t="s">
        <v>240</v>
      </c>
      <c r="L36" s="169">
        <v>2017</v>
      </c>
      <c r="M36" s="169">
        <v>2019</v>
      </c>
      <c r="R36" s="168">
        <v>37</v>
      </c>
      <c r="S36" s="188"/>
      <c r="T36" s="188"/>
      <c r="U36" s="188"/>
      <c r="V36" s="170"/>
      <c r="W36" s="188"/>
      <c r="X36" s="188"/>
      <c r="Y36" s="175"/>
    </row>
    <row r="37" spans="1:25" ht="78" customHeight="1">
      <c r="A37" s="169" t="s">
        <v>241</v>
      </c>
      <c r="B37" s="179" t="s">
        <v>242</v>
      </c>
      <c r="C37" s="169" t="s">
        <v>243</v>
      </c>
      <c r="D37" s="169" t="s">
        <v>30</v>
      </c>
      <c r="E37" s="169" t="s">
        <v>31</v>
      </c>
      <c r="F37" s="169" t="s">
        <v>40</v>
      </c>
      <c r="G37" s="169" t="s">
        <v>225</v>
      </c>
      <c r="H37" s="169" t="s">
        <v>55</v>
      </c>
      <c r="I37" s="168" t="s">
        <v>56</v>
      </c>
      <c r="J37" s="185">
        <v>1</v>
      </c>
      <c r="K37" s="169" t="s">
        <v>244</v>
      </c>
      <c r="L37" s="169">
        <v>2017</v>
      </c>
      <c r="M37" s="169">
        <v>2019</v>
      </c>
      <c r="R37" s="168">
        <v>39</v>
      </c>
      <c r="S37" s="188"/>
      <c r="T37" s="188"/>
      <c r="U37" s="188"/>
      <c r="V37" s="170"/>
      <c r="W37" s="188"/>
      <c r="X37" s="188"/>
      <c r="Y37" s="176"/>
    </row>
    <row r="38" spans="1:25" ht="78" customHeight="1">
      <c r="A38" s="169" t="s">
        <v>245</v>
      </c>
      <c r="B38" s="179" t="s">
        <v>246</v>
      </c>
      <c r="C38" s="169" t="s">
        <v>247</v>
      </c>
      <c r="D38" s="169" t="s">
        <v>30</v>
      </c>
      <c r="E38" s="169" t="s">
        <v>31</v>
      </c>
      <c r="F38" s="169" t="s">
        <v>32</v>
      </c>
      <c r="G38" s="169" t="s">
        <v>235</v>
      </c>
      <c r="H38" s="169" t="s">
        <v>55</v>
      </c>
      <c r="I38" s="168" t="s">
        <v>56</v>
      </c>
      <c r="J38" s="185">
        <v>1</v>
      </c>
      <c r="K38" s="169" t="s">
        <v>248</v>
      </c>
      <c r="L38" s="169">
        <v>2017</v>
      </c>
      <c r="M38" s="169">
        <v>2019</v>
      </c>
      <c r="R38" s="168">
        <v>40</v>
      </c>
      <c r="S38" s="188"/>
      <c r="T38" s="188"/>
      <c r="U38" s="188"/>
      <c r="V38" s="170"/>
      <c r="W38" s="188"/>
      <c r="X38" s="188"/>
      <c r="Y38" s="175"/>
    </row>
    <row r="39" spans="1:25" ht="97.5" customHeight="1">
      <c r="A39" s="169" t="s">
        <v>249</v>
      </c>
      <c r="B39" s="179" t="s">
        <v>80</v>
      </c>
      <c r="C39" s="169" t="s">
        <v>250</v>
      </c>
      <c r="D39" s="169" t="s">
        <v>109</v>
      </c>
      <c r="E39" s="169" t="s">
        <v>39</v>
      </c>
      <c r="F39" s="169" t="s">
        <v>76</v>
      </c>
      <c r="G39" s="169" t="s">
        <v>251</v>
      </c>
      <c r="H39" s="169" t="s">
        <v>55</v>
      </c>
      <c r="I39" s="168" t="s">
        <v>56</v>
      </c>
      <c r="J39" s="185">
        <v>1</v>
      </c>
      <c r="K39" s="169" t="s">
        <v>252</v>
      </c>
      <c r="L39" s="169">
        <v>2017</v>
      </c>
      <c r="M39" s="169">
        <v>2019</v>
      </c>
      <c r="R39" s="168">
        <v>41</v>
      </c>
      <c r="S39" s="188"/>
      <c r="T39" s="188"/>
      <c r="U39" s="188"/>
      <c r="V39" s="170"/>
      <c r="W39" s="188"/>
      <c r="X39" s="188"/>
      <c r="Y39" s="175"/>
    </row>
    <row r="40" spans="1:25" ht="78" customHeight="1">
      <c r="A40" s="169" t="s">
        <v>253</v>
      </c>
      <c r="B40" s="179" t="s">
        <v>254</v>
      </c>
      <c r="C40" s="169" t="s">
        <v>121</v>
      </c>
      <c r="D40" s="169" t="s">
        <v>255</v>
      </c>
      <c r="E40" s="169" t="s">
        <v>130</v>
      </c>
      <c r="F40" s="169" t="s">
        <v>256</v>
      </c>
      <c r="G40" s="169" t="s">
        <v>257</v>
      </c>
      <c r="H40" s="169" t="s">
        <v>25</v>
      </c>
      <c r="I40" s="168" t="s">
        <v>258</v>
      </c>
      <c r="J40" s="185"/>
      <c r="K40" s="169" t="s">
        <v>25</v>
      </c>
      <c r="L40" s="169">
        <v>2017</v>
      </c>
      <c r="O40" s="169">
        <v>2017</v>
      </c>
      <c r="P40" s="169">
        <v>2019</v>
      </c>
      <c r="R40" s="168">
        <v>58</v>
      </c>
      <c r="S40" s="188"/>
      <c r="T40" s="188"/>
      <c r="U40" s="188"/>
      <c r="V40" s="170"/>
      <c r="W40" s="188"/>
      <c r="X40" s="188"/>
      <c r="Y40" s="175"/>
    </row>
    <row r="41" spans="1:25" ht="78" customHeight="1">
      <c r="A41" s="169" t="s">
        <v>259</v>
      </c>
      <c r="B41" s="179" t="s">
        <v>136</v>
      </c>
      <c r="C41" s="169" t="s">
        <v>199</v>
      </c>
      <c r="D41" s="169" t="s">
        <v>260</v>
      </c>
      <c r="E41" s="169" t="s">
        <v>90</v>
      </c>
      <c r="F41" s="169" t="s">
        <v>188</v>
      </c>
      <c r="G41" s="169" t="s">
        <v>261</v>
      </c>
      <c r="H41" s="169" t="s">
        <v>83</v>
      </c>
      <c r="I41" s="168" t="s">
        <v>56</v>
      </c>
      <c r="J41" s="185">
        <v>6</v>
      </c>
      <c r="K41" s="169" t="s">
        <v>262</v>
      </c>
      <c r="L41" s="169">
        <v>2018</v>
      </c>
      <c r="M41" s="169">
        <v>2018</v>
      </c>
      <c r="Q41" s="169">
        <v>2018</v>
      </c>
      <c r="R41" s="168">
        <v>26</v>
      </c>
      <c r="S41" s="188"/>
      <c r="T41" s="188"/>
      <c r="U41" s="188"/>
      <c r="V41" s="170"/>
      <c r="W41" s="170"/>
      <c r="X41" s="188"/>
      <c r="Y41" s="175"/>
    </row>
    <row r="42" spans="1:25" ht="78" customHeight="1">
      <c r="A42" s="169" t="s">
        <v>263</v>
      </c>
      <c r="B42" s="179" t="s">
        <v>264</v>
      </c>
      <c r="C42" s="169" t="s">
        <v>128</v>
      </c>
      <c r="D42" s="169" t="s">
        <v>265</v>
      </c>
      <c r="E42" s="169" t="s">
        <v>39</v>
      </c>
      <c r="F42" s="169" t="s">
        <v>40</v>
      </c>
      <c r="G42" s="169" t="s">
        <v>266</v>
      </c>
      <c r="H42" s="169" t="s">
        <v>55</v>
      </c>
      <c r="I42" s="168" t="s">
        <v>56</v>
      </c>
      <c r="J42" s="185">
        <v>12</v>
      </c>
      <c r="K42" s="169" t="s">
        <v>267</v>
      </c>
      <c r="L42" s="169">
        <v>2019</v>
      </c>
      <c r="M42" s="169">
        <v>2019</v>
      </c>
      <c r="Q42" s="169">
        <v>2019</v>
      </c>
      <c r="R42" s="168">
        <v>32</v>
      </c>
      <c r="S42" s="188"/>
      <c r="T42" s="188"/>
      <c r="U42" s="188"/>
      <c r="V42" s="170"/>
      <c r="W42" s="188"/>
      <c r="X42" s="188"/>
      <c r="Y42" s="175"/>
    </row>
    <row r="43" spans="1:25" ht="78" customHeight="1">
      <c r="A43" s="169" t="s">
        <v>268</v>
      </c>
      <c r="B43" s="179" t="s">
        <v>269</v>
      </c>
      <c r="C43" s="169" t="s">
        <v>121</v>
      </c>
      <c r="D43" s="169" t="s">
        <v>146</v>
      </c>
      <c r="E43" s="169" t="s">
        <v>90</v>
      </c>
      <c r="F43" s="169" t="s">
        <v>160</v>
      </c>
      <c r="G43" s="169" t="s">
        <v>270</v>
      </c>
      <c r="H43" s="169" t="s">
        <v>271</v>
      </c>
      <c r="I43" s="168" t="s">
        <v>56</v>
      </c>
      <c r="J43" s="185">
        <v>1</v>
      </c>
      <c r="K43" s="169" t="s">
        <v>272</v>
      </c>
      <c r="L43" s="169">
        <v>2019</v>
      </c>
      <c r="M43" s="169">
        <v>2020</v>
      </c>
      <c r="Q43" s="169">
        <v>2019</v>
      </c>
      <c r="R43" s="168">
        <v>44</v>
      </c>
      <c r="S43" s="188"/>
      <c r="T43" s="188"/>
      <c r="U43" s="188"/>
      <c r="V43" s="170"/>
      <c r="W43" s="188"/>
      <c r="X43" s="188"/>
      <c r="Y43" s="175"/>
    </row>
    <row r="44" spans="1:25" ht="78" customHeight="1">
      <c r="A44" s="169" t="s">
        <v>273</v>
      </c>
      <c r="B44" s="179" t="s">
        <v>136</v>
      </c>
      <c r="C44" s="169" t="s">
        <v>128</v>
      </c>
      <c r="D44" s="169" t="s">
        <v>274</v>
      </c>
      <c r="E44" s="169" t="s">
        <v>90</v>
      </c>
      <c r="F44" s="169" t="s">
        <v>188</v>
      </c>
      <c r="G44" s="169" t="s">
        <v>275</v>
      </c>
      <c r="H44" s="169" t="s">
        <v>271</v>
      </c>
      <c r="I44" s="168" t="s">
        <v>56</v>
      </c>
      <c r="J44" s="185">
        <v>4</v>
      </c>
      <c r="K44" s="169" t="s">
        <v>276</v>
      </c>
      <c r="L44" s="169">
        <v>2020</v>
      </c>
      <c r="M44" s="169">
        <v>2020</v>
      </c>
      <c r="Q44" s="169">
        <v>2020</v>
      </c>
      <c r="R44" s="168">
        <v>42</v>
      </c>
      <c r="S44" s="188"/>
      <c r="T44" s="188"/>
      <c r="U44" s="188"/>
      <c r="V44" s="170"/>
      <c r="W44" s="188"/>
      <c r="X44" s="188"/>
      <c r="Y44" s="175"/>
    </row>
    <row r="45" spans="1:25" ht="78" customHeight="1">
      <c r="A45" s="174" t="s">
        <v>277</v>
      </c>
      <c r="B45" s="179" t="s">
        <v>136</v>
      </c>
      <c r="C45" s="169" t="s">
        <v>121</v>
      </c>
      <c r="D45" s="169" t="s">
        <v>278</v>
      </c>
      <c r="E45" s="169" t="s">
        <v>90</v>
      </c>
      <c r="F45" s="169" t="s">
        <v>131</v>
      </c>
      <c r="G45" s="169" t="s">
        <v>279</v>
      </c>
      <c r="H45" s="169" t="s">
        <v>271</v>
      </c>
      <c r="I45" s="168" t="s">
        <v>56</v>
      </c>
      <c r="J45" s="185">
        <v>48</v>
      </c>
      <c r="K45" s="169" t="s">
        <v>280</v>
      </c>
      <c r="L45" s="169">
        <v>2020</v>
      </c>
      <c r="M45" s="169">
        <v>2020</v>
      </c>
      <c r="Q45" s="169">
        <v>2020</v>
      </c>
      <c r="R45" s="168">
        <v>43</v>
      </c>
      <c r="S45" s="188"/>
      <c r="T45" s="188"/>
      <c r="U45" s="188"/>
      <c r="V45" s="170"/>
      <c r="W45" s="188"/>
      <c r="X45" s="188"/>
      <c r="Y45" s="175"/>
    </row>
    <row r="46" spans="1:25" ht="103.5" customHeight="1">
      <c r="A46" s="174" t="s">
        <v>281</v>
      </c>
      <c r="B46" s="179" t="s">
        <v>282</v>
      </c>
      <c r="C46" s="169" t="s">
        <v>121</v>
      </c>
      <c r="D46" s="169" t="s">
        <v>89</v>
      </c>
      <c r="E46" s="169" t="s">
        <v>90</v>
      </c>
      <c r="F46" s="169" t="s">
        <v>160</v>
      </c>
      <c r="G46" s="169" t="s">
        <v>283</v>
      </c>
      <c r="H46" s="169" t="s">
        <v>202</v>
      </c>
      <c r="I46" s="168" t="s">
        <v>56</v>
      </c>
      <c r="J46" s="185">
        <v>3</v>
      </c>
      <c r="K46" s="169" t="s">
        <v>284</v>
      </c>
      <c r="L46" s="169">
        <v>2021</v>
      </c>
      <c r="M46" s="169">
        <v>2021</v>
      </c>
      <c r="R46" s="168">
        <v>28</v>
      </c>
      <c r="S46" s="188"/>
      <c r="T46" s="188"/>
      <c r="U46" s="188"/>
      <c r="V46" s="170"/>
      <c r="W46" s="188"/>
      <c r="X46" s="177"/>
      <c r="Y46" s="175"/>
    </row>
    <row r="47" spans="1:25" ht="78" customHeight="1">
      <c r="A47" s="169" t="s">
        <v>285</v>
      </c>
      <c r="B47" s="179" t="s">
        <v>286</v>
      </c>
      <c r="C47" s="169" t="s">
        <v>287</v>
      </c>
      <c r="D47" s="169" t="s">
        <v>89</v>
      </c>
      <c r="E47" s="169" t="s">
        <v>90</v>
      </c>
      <c r="F47" s="169" t="s">
        <v>160</v>
      </c>
      <c r="G47" s="169" t="s">
        <v>288</v>
      </c>
      <c r="H47" s="169" t="s">
        <v>202</v>
      </c>
      <c r="I47" s="168" t="s">
        <v>56</v>
      </c>
      <c r="J47" s="185">
        <v>1</v>
      </c>
      <c r="K47" s="169" t="s">
        <v>289</v>
      </c>
      <c r="L47" s="169">
        <v>2021</v>
      </c>
      <c r="M47" s="169">
        <v>2021</v>
      </c>
      <c r="R47" s="168">
        <v>45</v>
      </c>
      <c r="S47" s="188"/>
      <c r="T47" s="188"/>
      <c r="U47" s="188"/>
      <c r="V47" s="170"/>
      <c r="W47" s="188"/>
      <c r="X47" s="188"/>
      <c r="Y47" s="175"/>
    </row>
    <row r="48" spans="1:25" ht="78" customHeight="1">
      <c r="A48" s="169" t="s">
        <v>290</v>
      </c>
      <c r="B48" s="179" t="s">
        <v>291</v>
      </c>
      <c r="C48" s="169" t="s">
        <v>287</v>
      </c>
      <c r="D48" s="169" t="s">
        <v>89</v>
      </c>
      <c r="E48" s="169" t="s">
        <v>90</v>
      </c>
      <c r="F48" s="169" t="s">
        <v>160</v>
      </c>
      <c r="G48" s="169" t="s">
        <v>292</v>
      </c>
      <c r="H48" s="169" t="s">
        <v>202</v>
      </c>
      <c r="I48" s="168" t="s">
        <v>56</v>
      </c>
      <c r="J48" s="185">
        <v>1</v>
      </c>
      <c r="K48" s="169" t="s">
        <v>293</v>
      </c>
      <c r="L48" s="169">
        <v>2021</v>
      </c>
      <c r="M48" s="169">
        <v>2021</v>
      </c>
      <c r="R48" s="168">
        <v>46</v>
      </c>
      <c r="S48" s="188"/>
      <c r="T48" s="188"/>
      <c r="U48" s="188"/>
      <c r="V48" s="170"/>
      <c r="W48" s="188"/>
      <c r="X48" s="188"/>
      <c r="Y48" s="175"/>
    </row>
    <row r="49" spans="1:25" ht="78" customHeight="1">
      <c r="A49" s="169" t="s">
        <v>294</v>
      </c>
      <c r="B49" s="179" t="s">
        <v>295</v>
      </c>
      <c r="C49" s="169" t="s">
        <v>296</v>
      </c>
      <c r="D49" s="169" t="s">
        <v>104</v>
      </c>
      <c r="E49" s="169" t="s">
        <v>90</v>
      </c>
      <c r="F49" s="169" t="s">
        <v>160</v>
      </c>
      <c r="G49" s="169" t="s">
        <v>292</v>
      </c>
      <c r="H49" s="169" t="s">
        <v>202</v>
      </c>
      <c r="I49" s="168" t="s">
        <v>56</v>
      </c>
      <c r="J49" s="185">
        <v>1</v>
      </c>
      <c r="K49" s="169" t="s">
        <v>297</v>
      </c>
      <c r="L49" s="169">
        <v>2021</v>
      </c>
      <c r="M49" s="169">
        <v>2021</v>
      </c>
      <c r="R49" s="168">
        <v>47</v>
      </c>
      <c r="S49" s="188"/>
      <c r="T49" s="188"/>
      <c r="U49" s="188"/>
      <c r="V49" s="170"/>
      <c r="W49" s="188"/>
      <c r="X49" s="188"/>
      <c r="Y49" s="175"/>
    </row>
    <row r="50" spans="1:25" ht="78" customHeight="1">
      <c r="A50" s="169" t="s">
        <v>298</v>
      </c>
      <c r="B50" s="179" t="s">
        <v>299</v>
      </c>
      <c r="C50" s="169" t="s">
        <v>287</v>
      </c>
      <c r="D50" s="169" t="s">
        <v>104</v>
      </c>
      <c r="E50" s="169" t="s">
        <v>90</v>
      </c>
      <c r="F50" s="169" t="s">
        <v>160</v>
      </c>
      <c r="G50" s="169" t="s">
        <v>292</v>
      </c>
      <c r="H50" s="169" t="s">
        <v>202</v>
      </c>
      <c r="I50" s="168" t="s">
        <v>56</v>
      </c>
      <c r="J50" s="185">
        <v>1</v>
      </c>
      <c r="K50" s="169" t="s">
        <v>300</v>
      </c>
      <c r="L50" s="169">
        <v>2021</v>
      </c>
      <c r="M50" s="169">
        <v>2021</v>
      </c>
      <c r="R50" s="168">
        <v>48</v>
      </c>
      <c r="S50" s="188"/>
      <c r="T50" s="188"/>
      <c r="U50" s="188"/>
      <c r="V50" s="170"/>
      <c r="W50" s="188"/>
      <c r="X50" s="188"/>
      <c r="Y50" s="175"/>
    </row>
    <row r="51" spans="1:25" ht="78" customHeight="1">
      <c r="A51" s="169" t="s">
        <v>301</v>
      </c>
      <c r="B51" s="179" t="s">
        <v>136</v>
      </c>
      <c r="C51" s="169" t="s">
        <v>121</v>
      </c>
      <c r="D51" s="169" t="s">
        <v>302</v>
      </c>
      <c r="E51" s="169" t="s">
        <v>90</v>
      </c>
      <c r="F51" s="169" t="s">
        <v>131</v>
      </c>
      <c r="G51" s="169" t="s">
        <v>303</v>
      </c>
      <c r="H51" s="169" t="s">
        <v>202</v>
      </c>
      <c r="I51" s="168" t="s">
        <v>56</v>
      </c>
      <c r="J51" s="185">
        <v>24</v>
      </c>
      <c r="K51" s="169" t="s">
        <v>304</v>
      </c>
      <c r="L51" s="169">
        <v>2021</v>
      </c>
      <c r="M51" s="169">
        <v>2021</v>
      </c>
      <c r="Q51" s="169">
        <v>2021</v>
      </c>
      <c r="R51" s="168">
        <v>50</v>
      </c>
      <c r="S51" s="188"/>
      <c r="T51" s="188"/>
      <c r="U51" s="188"/>
      <c r="V51" s="170"/>
      <c r="W51" s="188"/>
      <c r="X51" s="188"/>
      <c r="Y51" s="175"/>
    </row>
    <row r="52" spans="1:25" ht="78" customHeight="1">
      <c r="A52" s="169" t="s">
        <v>305</v>
      </c>
      <c r="B52" s="179" t="s">
        <v>136</v>
      </c>
      <c r="C52" s="169" t="s">
        <v>128</v>
      </c>
      <c r="D52" s="169" t="s">
        <v>306</v>
      </c>
      <c r="E52" s="169" t="s">
        <v>31</v>
      </c>
      <c r="F52" s="169" t="s">
        <v>32</v>
      </c>
      <c r="G52" s="169" t="s">
        <v>303</v>
      </c>
      <c r="H52" s="169" t="s">
        <v>202</v>
      </c>
      <c r="I52" s="168" t="s">
        <v>56</v>
      </c>
      <c r="J52" s="185">
        <v>4</v>
      </c>
      <c r="K52" s="169" t="s">
        <v>307</v>
      </c>
      <c r="L52" s="169">
        <v>2021</v>
      </c>
      <c r="M52" s="169">
        <v>2021</v>
      </c>
      <c r="Q52" s="169">
        <v>2021</v>
      </c>
      <c r="R52" s="168">
        <v>49</v>
      </c>
      <c r="S52" s="188"/>
      <c r="T52" s="188"/>
      <c r="U52" s="188"/>
      <c r="V52" s="170"/>
      <c r="W52" s="188"/>
      <c r="X52" s="188"/>
      <c r="Y52" s="175"/>
    </row>
    <row r="53" spans="1:25" ht="78" customHeight="1">
      <c r="A53" s="169" t="s">
        <v>308</v>
      </c>
      <c r="B53" s="179" t="s">
        <v>309</v>
      </c>
      <c r="C53" s="169" t="s">
        <v>310</v>
      </c>
      <c r="D53" s="169" t="s">
        <v>311</v>
      </c>
      <c r="E53" s="169" t="s">
        <v>90</v>
      </c>
      <c r="F53" s="169" t="s">
        <v>188</v>
      </c>
      <c r="G53" s="169" t="s">
        <v>292</v>
      </c>
      <c r="H53" s="169" t="s">
        <v>202</v>
      </c>
      <c r="I53" s="168" t="s">
        <v>56</v>
      </c>
      <c r="J53" s="185">
        <v>1</v>
      </c>
      <c r="K53" s="169" t="s">
        <v>312</v>
      </c>
      <c r="L53" s="169">
        <v>2021</v>
      </c>
      <c r="M53" s="169">
        <v>2021</v>
      </c>
      <c r="R53" s="168">
        <v>51</v>
      </c>
      <c r="S53" s="188"/>
      <c r="T53" s="188"/>
      <c r="U53" s="188"/>
      <c r="V53" s="170"/>
      <c r="W53" s="188"/>
      <c r="X53" s="188"/>
      <c r="Y53" s="175"/>
    </row>
    <row r="54" spans="1:25" ht="78" customHeight="1">
      <c r="A54" s="169" t="s">
        <v>313</v>
      </c>
      <c r="B54" s="179" t="s">
        <v>314</v>
      </c>
      <c r="C54" s="169" t="s">
        <v>315</v>
      </c>
      <c r="D54" s="169" t="s">
        <v>311</v>
      </c>
      <c r="E54" s="169" t="s">
        <v>90</v>
      </c>
      <c r="F54" s="169" t="s">
        <v>188</v>
      </c>
      <c r="G54" s="169" t="s">
        <v>292</v>
      </c>
      <c r="H54" s="169" t="s">
        <v>202</v>
      </c>
      <c r="I54" s="168" t="s">
        <v>56</v>
      </c>
      <c r="J54" s="185">
        <v>3</v>
      </c>
      <c r="K54" s="169" t="s">
        <v>316</v>
      </c>
      <c r="L54" s="169">
        <v>2021</v>
      </c>
      <c r="M54" s="169">
        <v>2021</v>
      </c>
      <c r="R54" s="168">
        <v>52</v>
      </c>
      <c r="S54" s="188"/>
      <c r="T54" s="188"/>
      <c r="U54" s="188"/>
      <c r="V54" s="170"/>
      <c r="W54" s="188"/>
      <c r="X54" s="188"/>
      <c r="Y54" s="175"/>
    </row>
    <row r="55" spans="1:25" ht="78" customHeight="1">
      <c r="A55" s="169" t="s">
        <v>317</v>
      </c>
      <c r="B55" s="179" t="s">
        <v>318</v>
      </c>
      <c r="C55" s="169" t="s">
        <v>287</v>
      </c>
      <c r="D55" s="169" t="s">
        <v>159</v>
      </c>
      <c r="E55" s="169" t="s">
        <v>90</v>
      </c>
      <c r="F55" s="169" t="s">
        <v>160</v>
      </c>
      <c r="G55" s="169" t="s">
        <v>292</v>
      </c>
      <c r="H55" s="169" t="s">
        <v>202</v>
      </c>
      <c r="I55" s="168" t="s">
        <v>56</v>
      </c>
      <c r="J55" s="185">
        <v>1</v>
      </c>
      <c r="K55" s="169" t="s">
        <v>319</v>
      </c>
      <c r="L55" s="169">
        <v>2021</v>
      </c>
      <c r="M55" s="169">
        <v>2021</v>
      </c>
      <c r="R55" s="168">
        <v>53</v>
      </c>
      <c r="S55" s="188"/>
      <c r="T55" s="188"/>
      <c r="U55" s="188"/>
      <c r="V55" s="170"/>
      <c r="W55" s="188"/>
      <c r="X55" s="188"/>
      <c r="Y55" s="175"/>
    </row>
    <row r="56" spans="1:25" ht="78" customHeight="1">
      <c r="A56" s="169" t="s">
        <v>320</v>
      </c>
      <c r="B56" s="179" t="s">
        <v>321</v>
      </c>
      <c r="C56" s="169" t="s">
        <v>287</v>
      </c>
      <c r="D56" s="169" t="s">
        <v>159</v>
      </c>
      <c r="E56" s="169" t="s">
        <v>90</v>
      </c>
      <c r="F56" s="169" t="s">
        <v>160</v>
      </c>
      <c r="G56" s="169" t="s">
        <v>322</v>
      </c>
      <c r="H56" s="169" t="s">
        <v>202</v>
      </c>
      <c r="I56" s="168" t="s">
        <v>56</v>
      </c>
      <c r="J56" s="185">
        <v>1</v>
      </c>
      <c r="K56" s="169" t="s">
        <v>323</v>
      </c>
      <c r="L56" s="169">
        <v>2021</v>
      </c>
      <c r="M56" s="169">
        <v>2021</v>
      </c>
      <c r="R56" s="168">
        <v>54</v>
      </c>
      <c r="S56" s="188"/>
      <c r="T56" s="188"/>
      <c r="U56" s="188"/>
      <c r="V56" s="170"/>
      <c r="W56" s="188"/>
      <c r="X56" s="188"/>
      <c r="Y56" s="175"/>
    </row>
    <row r="57" spans="1:25" ht="78" customHeight="1">
      <c r="A57" s="169" t="s">
        <v>324</v>
      </c>
      <c r="B57" s="179" t="s">
        <v>325</v>
      </c>
      <c r="C57" s="169" t="s">
        <v>229</v>
      </c>
      <c r="D57" s="169" t="s">
        <v>159</v>
      </c>
      <c r="E57" s="169" t="s">
        <v>90</v>
      </c>
      <c r="F57" s="169" t="s">
        <v>160</v>
      </c>
      <c r="G57" s="169" t="s">
        <v>292</v>
      </c>
      <c r="H57" s="169" t="s">
        <v>202</v>
      </c>
      <c r="I57" s="168" t="s">
        <v>56</v>
      </c>
      <c r="J57" s="185">
        <v>1</v>
      </c>
      <c r="K57" s="169" t="s">
        <v>326</v>
      </c>
      <c r="L57" s="169">
        <v>2021</v>
      </c>
      <c r="M57" s="169">
        <v>2021</v>
      </c>
      <c r="R57" s="168">
        <v>55</v>
      </c>
      <c r="S57" s="188"/>
      <c r="T57" s="188"/>
      <c r="U57" s="188"/>
      <c r="V57" s="170"/>
      <c r="W57" s="188"/>
      <c r="X57" s="188"/>
      <c r="Y57" s="175"/>
    </row>
    <row r="58" spans="1:25" ht="78" customHeight="1">
      <c r="A58" s="169" t="s">
        <v>327</v>
      </c>
      <c r="B58" s="179" t="s">
        <v>318</v>
      </c>
      <c r="C58" s="169" t="s">
        <v>287</v>
      </c>
      <c r="D58" s="169" t="s">
        <v>328</v>
      </c>
      <c r="E58" s="169" t="s">
        <v>90</v>
      </c>
      <c r="F58" s="169" t="s">
        <v>188</v>
      </c>
      <c r="G58" s="169" t="s">
        <v>292</v>
      </c>
      <c r="H58" s="169" t="s">
        <v>202</v>
      </c>
      <c r="I58" s="168" t="s">
        <v>56</v>
      </c>
      <c r="J58" s="185">
        <v>1</v>
      </c>
      <c r="K58" s="169" t="s">
        <v>329</v>
      </c>
      <c r="L58" s="169">
        <v>2021</v>
      </c>
      <c r="M58" s="169">
        <v>2021</v>
      </c>
      <c r="R58" s="168">
        <v>56</v>
      </c>
      <c r="S58" s="188"/>
      <c r="T58" s="188"/>
      <c r="U58" s="188"/>
      <c r="V58" s="170"/>
      <c r="W58" s="188"/>
      <c r="X58" s="188"/>
      <c r="Y58" s="175"/>
    </row>
    <row r="59" spans="1:25" ht="126" customHeight="1">
      <c r="A59" s="169" t="s">
        <v>330</v>
      </c>
      <c r="B59" s="179" t="s">
        <v>331</v>
      </c>
      <c r="C59" s="169" t="s">
        <v>121</v>
      </c>
      <c r="D59" s="169" t="s">
        <v>332</v>
      </c>
      <c r="E59" s="169" t="s">
        <v>123</v>
      </c>
      <c r="F59" s="169" t="s">
        <v>40</v>
      </c>
      <c r="G59" s="169" t="s">
        <v>303</v>
      </c>
      <c r="H59" s="169" t="s">
        <v>202</v>
      </c>
      <c r="I59" s="168" t="s">
        <v>56</v>
      </c>
      <c r="J59" s="185">
        <v>12</v>
      </c>
      <c r="K59" s="169" t="s">
        <v>333</v>
      </c>
      <c r="L59" s="169">
        <v>2021</v>
      </c>
      <c r="M59" s="169">
        <v>2021</v>
      </c>
      <c r="Q59" s="169">
        <v>2021</v>
      </c>
      <c r="R59" s="168">
        <v>57</v>
      </c>
      <c r="S59" s="188"/>
      <c r="T59" s="188"/>
      <c r="U59" s="188"/>
      <c r="V59" s="170"/>
      <c r="W59" s="188"/>
      <c r="X59" s="188"/>
      <c r="Y59" s="175"/>
    </row>
    <row r="60" spans="1:25" ht="78" customHeight="1">
      <c r="A60" s="169" t="s">
        <v>334</v>
      </c>
      <c r="B60" s="179" t="s">
        <v>28</v>
      </c>
      <c r="C60" s="169" t="s">
        <v>128</v>
      </c>
      <c r="D60" s="169" t="s">
        <v>30</v>
      </c>
      <c r="E60" s="169" t="s">
        <v>31</v>
      </c>
      <c r="F60" s="169" t="s">
        <v>32</v>
      </c>
      <c r="G60" s="169" t="s">
        <v>335</v>
      </c>
      <c r="H60" s="169" t="s">
        <v>202</v>
      </c>
      <c r="I60" s="168" t="s">
        <v>56</v>
      </c>
      <c r="J60" s="185">
        <v>2</v>
      </c>
      <c r="K60" s="169" t="s">
        <v>336</v>
      </c>
      <c r="L60" s="169">
        <v>2021</v>
      </c>
      <c r="M60" s="169">
        <v>2021</v>
      </c>
      <c r="N60" s="169">
        <v>2021</v>
      </c>
      <c r="R60" s="168">
        <v>59</v>
      </c>
      <c r="S60" s="188"/>
      <c r="T60" s="188"/>
      <c r="U60" s="188"/>
      <c r="V60" s="170"/>
      <c r="W60" s="188"/>
      <c r="X60" s="188"/>
      <c r="Y60" s="176"/>
    </row>
    <row r="61" spans="1:25" ht="78" customHeight="1">
      <c r="S61" s="188"/>
      <c r="T61" s="188"/>
      <c r="U61" s="188"/>
      <c r="V61" s="170"/>
      <c r="W61" s="188"/>
      <c r="X61" s="188"/>
      <c r="Y61" s="175"/>
    </row>
    <row r="62" spans="1:25" ht="78" customHeight="1">
      <c r="S62" s="188"/>
      <c r="T62" s="188"/>
      <c r="U62" s="188"/>
      <c r="V62" s="170"/>
      <c r="W62" s="188"/>
      <c r="X62" s="188"/>
      <c r="Y62" s="175"/>
    </row>
    <row r="63" spans="1:25" ht="78" customHeight="1">
      <c r="S63" s="188"/>
      <c r="T63" s="188"/>
      <c r="U63" s="188"/>
      <c r="V63" s="170"/>
      <c r="W63" s="188"/>
      <c r="X63" s="188"/>
      <c r="Y63" s="175"/>
    </row>
    <row r="64" spans="1:25" ht="78" customHeight="1">
      <c r="S64" s="188"/>
      <c r="T64" s="188"/>
      <c r="U64" s="188"/>
      <c r="V64" s="170"/>
      <c r="W64" s="188"/>
      <c r="X64" s="188"/>
      <c r="Y64" s="175"/>
    </row>
    <row r="65" spans="19:25" ht="78" customHeight="1">
      <c r="S65" s="188"/>
      <c r="T65" s="188"/>
      <c r="U65" s="188"/>
      <c r="V65" s="170"/>
      <c r="W65" s="188"/>
      <c r="X65" s="188"/>
      <c r="Y65" s="175"/>
    </row>
    <row r="66" spans="19:25" ht="78" customHeight="1">
      <c r="S66" s="188"/>
      <c r="T66" s="188"/>
      <c r="U66" s="188"/>
      <c r="V66" s="170"/>
      <c r="W66" s="188"/>
      <c r="X66" s="188"/>
      <c r="Y66" s="175"/>
    </row>
    <row r="67" spans="19:25" ht="78" customHeight="1">
      <c r="S67" s="188"/>
      <c r="T67" s="188"/>
      <c r="U67" s="188"/>
      <c r="V67" s="170"/>
      <c r="W67" s="188"/>
      <c r="X67" s="188"/>
      <c r="Y67" s="175"/>
    </row>
    <row r="68" spans="19:25" ht="78" customHeight="1">
      <c r="S68" s="188"/>
      <c r="T68" s="188"/>
      <c r="U68" s="188"/>
      <c r="V68" s="170"/>
      <c r="W68" s="188"/>
      <c r="X68" s="188"/>
      <c r="Y68" s="175"/>
    </row>
    <row r="69" spans="19:25" ht="78" customHeight="1">
      <c r="S69" s="188"/>
      <c r="T69" s="188"/>
      <c r="U69" s="188"/>
      <c r="V69" s="170"/>
      <c r="W69" s="188"/>
      <c r="X69" s="188"/>
      <c r="Y69" s="175"/>
    </row>
    <row r="70" spans="19:25" ht="78" customHeight="1">
      <c r="S70" s="188"/>
      <c r="T70" s="188"/>
      <c r="U70" s="188"/>
      <c r="V70" s="170"/>
      <c r="W70" s="188"/>
      <c r="X70" s="188"/>
      <c r="Y70" s="175"/>
    </row>
    <row r="71" spans="19:25" ht="78" customHeight="1">
      <c r="S71" s="188"/>
      <c r="T71" s="188"/>
      <c r="U71" s="188"/>
      <c r="V71" s="170"/>
      <c r="W71" s="188"/>
      <c r="X71" s="188"/>
      <c r="Y71" s="175"/>
    </row>
    <row r="72" spans="19:25" ht="78" customHeight="1">
      <c r="S72" s="188"/>
      <c r="T72" s="188"/>
      <c r="U72" s="188"/>
      <c r="V72" s="170"/>
      <c r="W72" s="188"/>
      <c r="X72" s="188"/>
      <c r="Y72" s="175"/>
    </row>
    <row r="73" spans="19:25" ht="78" customHeight="1">
      <c r="S73" s="188"/>
      <c r="T73" s="188"/>
      <c r="U73" s="188"/>
      <c r="V73" s="170"/>
      <c r="W73" s="188"/>
      <c r="X73" s="188"/>
      <c r="Y73" s="175"/>
    </row>
    <row r="74" spans="19:25" ht="78" customHeight="1">
      <c r="S74" s="188"/>
      <c r="T74" s="188"/>
      <c r="U74" s="188"/>
      <c r="V74" s="170"/>
      <c r="W74" s="188"/>
      <c r="X74" s="188"/>
      <c r="Y74" s="175"/>
    </row>
    <row r="75" spans="19:25" ht="78" customHeight="1">
      <c r="S75" s="188"/>
      <c r="T75" s="188"/>
      <c r="U75" s="188"/>
      <c r="V75" s="170"/>
      <c r="W75" s="188"/>
      <c r="X75" s="188"/>
      <c r="Y75" s="175"/>
    </row>
    <row r="76" spans="19:25" ht="78" customHeight="1">
      <c r="S76" s="188"/>
      <c r="T76" s="188"/>
      <c r="U76" s="188"/>
      <c r="V76" s="170"/>
      <c r="W76" s="188"/>
      <c r="X76" s="188"/>
      <c r="Y76" s="176"/>
    </row>
    <row r="77" spans="19:25" ht="78" customHeight="1">
      <c r="S77" s="188"/>
      <c r="T77" s="188"/>
      <c r="U77" s="188"/>
      <c r="V77" s="170"/>
      <c r="W77" s="188"/>
      <c r="X77" s="188"/>
      <c r="Y77" s="175"/>
    </row>
    <row r="78" spans="19:25" ht="78" customHeight="1">
      <c r="S78" s="170"/>
      <c r="T78" s="188"/>
      <c r="U78" s="188"/>
      <c r="V78" s="170"/>
      <c r="W78" s="188"/>
      <c r="X78" s="188"/>
      <c r="Y78" s="175"/>
    </row>
    <row r="79" spans="19:25" ht="78" customHeight="1">
      <c r="S79" s="188"/>
      <c r="T79" s="188"/>
      <c r="U79" s="188"/>
      <c r="V79" s="170"/>
      <c r="W79" s="188"/>
      <c r="X79" s="188"/>
      <c r="Y79" s="175"/>
    </row>
    <row r="80" spans="19:25" ht="78" customHeight="1">
      <c r="S80" s="188"/>
      <c r="T80" s="188"/>
      <c r="U80" s="188"/>
      <c r="V80" s="170"/>
      <c r="W80" s="188"/>
      <c r="X80" s="188"/>
      <c r="Y80" s="175"/>
    </row>
    <row r="81" spans="19:25" ht="78" customHeight="1">
      <c r="S81" s="188"/>
      <c r="T81" s="188"/>
      <c r="U81" s="188"/>
      <c r="V81" s="170"/>
      <c r="W81" s="188"/>
      <c r="X81" s="188"/>
      <c r="Y81" s="175"/>
    </row>
    <row r="82" spans="19:25" ht="78" customHeight="1">
      <c r="S82" s="188"/>
      <c r="T82" s="188"/>
      <c r="U82" s="188"/>
      <c r="V82" s="170"/>
      <c r="W82" s="188"/>
      <c r="X82" s="188"/>
      <c r="Y82" s="175"/>
    </row>
    <row r="83" spans="19:25" ht="78" customHeight="1">
      <c r="S83" s="188"/>
      <c r="T83" s="188"/>
      <c r="U83" s="188"/>
      <c r="V83" s="170"/>
      <c r="W83" s="188"/>
      <c r="X83" s="188"/>
      <c r="Y83" s="175"/>
    </row>
    <row r="84" spans="19:25" ht="78" customHeight="1">
      <c r="S84" s="188"/>
      <c r="T84" s="188"/>
      <c r="U84" s="188"/>
      <c r="V84" s="170"/>
      <c r="W84" s="188"/>
      <c r="X84" s="188"/>
      <c r="Y84" s="175"/>
    </row>
    <row r="85" spans="19:25" ht="78" customHeight="1">
      <c r="S85" s="188"/>
      <c r="T85" s="188"/>
      <c r="U85" s="188"/>
      <c r="V85" s="170"/>
      <c r="W85" s="188"/>
      <c r="X85" s="188"/>
      <c r="Y85" s="175"/>
    </row>
    <row r="86" spans="19:25" ht="78" customHeight="1">
      <c r="S86" s="188"/>
      <c r="T86" s="188"/>
      <c r="U86" s="188"/>
      <c r="V86" s="170"/>
      <c r="W86" s="188"/>
      <c r="X86" s="188"/>
      <c r="Y86" s="175"/>
    </row>
    <row r="87" spans="19:25" ht="78" customHeight="1">
      <c r="S87" s="188"/>
      <c r="T87" s="188"/>
      <c r="U87" s="188"/>
      <c r="V87" s="170"/>
      <c r="W87" s="188"/>
      <c r="X87" s="188"/>
      <c r="Y87" s="175"/>
    </row>
    <row r="88" spans="19:25" ht="78" customHeight="1">
      <c r="S88" s="188"/>
      <c r="T88" s="188"/>
      <c r="U88" s="188"/>
      <c r="V88" s="170"/>
      <c r="W88" s="188"/>
      <c r="X88" s="188"/>
      <c r="Y88" s="175"/>
    </row>
    <row r="89" spans="19:25" ht="78" customHeight="1">
      <c r="S89" s="188"/>
      <c r="T89" s="188"/>
      <c r="U89" s="188"/>
      <c r="V89" s="170"/>
      <c r="W89" s="188"/>
      <c r="X89" s="188"/>
      <c r="Y89" s="175"/>
    </row>
    <row r="90" spans="19:25" ht="78" customHeight="1">
      <c r="S90" s="188"/>
      <c r="T90" s="188"/>
      <c r="U90" s="188"/>
      <c r="V90" s="170"/>
      <c r="W90" s="188"/>
      <c r="X90" s="188"/>
      <c r="Y90" s="175"/>
    </row>
    <row r="91" spans="19:25" ht="78" customHeight="1">
      <c r="S91" s="170"/>
      <c r="T91" s="188"/>
      <c r="U91" s="188"/>
      <c r="V91" s="170"/>
      <c r="W91" s="188"/>
      <c r="X91" s="188"/>
      <c r="Y91" s="175"/>
    </row>
    <row r="92" spans="19:25" ht="78" customHeight="1">
      <c r="S92" s="188"/>
      <c r="T92" s="188"/>
      <c r="U92" s="188"/>
      <c r="V92" s="170"/>
      <c r="W92" s="188"/>
      <c r="X92" s="188"/>
      <c r="Y92" s="175"/>
    </row>
    <row r="93" spans="19:25" ht="78" customHeight="1">
      <c r="S93" s="188"/>
      <c r="T93" s="188"/>
      <c r="U93" s="188"/>
      <c r="V93" s="170"/>
      <c r="W93" s="188"/>
      <c r="X93" s="188"/>
      <c r="Y93" s="175"/>
    </row>
    <row r="94" spans="19:25" ht="78" customHeight="1">
      <c r="S94" s="188"/>
      <c r="T94" s="188"/>
      <c r="U94" s="188"/>
      <c r="V94" s="170"/>
      <c r="W94" s="188"/>
      <c r="X94" s="188"/>
      <c r="Y94" s="175"/>
    </row>
    <row r="95" spans="19:25" ht="78" customHeight="1">
      <c r="S95" s="188"/>
      <c r="T95" s="188"/>
      <c r="U95" s="188"/>
      <c r="V95" s="170"/>
      <c r="W95" s="188"/>
      <c r="X95" s="188"/>
      <c r="Y95" s="175"/>
    </row>
    <row r="96" spans="19:25" ht="78" customHeight="1">
      <c r="S96" s="188"/>
      <c r="T96" s="188"/>
      <c r="U96" s="188"/>
      <c r="V96" s="170"/>
      <c r="W96" s="188"/>
      <c r="X96" s="188"/>
      <c r="Y96" s="175"/>
    </row>
    <row r="97" spans="19:25" ht="78" customHeight="1">
      <c r="S97" s="188"/>
      <c r="T97" s="188"/>
      <c r="U97" s="188"/>
      <c r="V97" s="170"/>
      <c r="W97" s="188"/>
      <c r="X97" s="188"/>
      <c r="Y97" s="175"/>
    </row>
    <row r="98" spans="19:25" ht="78" customHeight="1">
      <c r="S98" s="188"/>
      <c r="T98" s="188"/>
      <c r="U98" s="188"/>
      <c r="V98" s="170"/>
      <c r="W98" s="188"/>
      <c r="X98" s="188"/>
      <c r="Y98" s="175"/>
    </row>
    <row r="99" spans="19:25" ht="78" customHeight="1">
      <c r="S99" s="188"/>
      <c r="T99" s="188"/>
      <c r="U99" s="188"/>
      <c r="V99" s="170"/>
      <c r="W99" s="170"/>
      <c r="X99" s="188"/>
      <c r="Y99" s="175"/>
    </row>
    <row r="100" spans="19:25" ht="78" customHeight="1">
      <c r="S100" s="188"/>
      <c r="T100" s="188"/>
      <c r="U100" s="188"/>
      <c r="V100" s="170"/>
      <c r="W100" s="170"/>
      <c r="X100" s="188"/>
      <c r="Y100" s="175"/>
    </row>
  </sheetData>
  <autoFilter ref="A1:R59" xr:uid="{8015FE1B-6728-4CF5-BD14-7509E723183C}"/>
  <sortState xmlns:xlrd2="http://schemas.microsoft.com/office/spreadsheetml/2017/richdata2" ref="A2:Z100">
    <sortCondition ref="L2:L100"/>
  </sortState>
  <phoneticPr fontId="3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00465-C2B2-49BB-8913-A83B687D32EC}">
  <sheetPr>
    <pageSetUpPr fitToPage="1"/>
  </sheetPr>
  <dimension ref="A1:CN179"/>
  <sheetViews>
    <sheetView showGridLines="0" zoomScale="80" zoomScaleNormal="80" zoomScaleSheetLayoutView="80" zoomScalePageLayoutView="25" workbookViewId="0">
      <selection activeCell="BJ3" sqref="BJ3"/>
    </sheetView>
  </sheetViews>
  <sheetFormatPr defaultColWidth="8.85546875" defaultRowHeight="13.5"/>
  <cols>
    <col min="1" max="1" width="1.28515625" style="1" customWidth="1"/>
    <col min="2" max="7" width="10.7109375" style="1" customWidth="1"/>
    <col min="8" max="16" width="10.7109375" style="8" customWidth="1"/>
    <col min="17" max="23" width="10.7109375" style="1" customWidth="1"/>
    <col min="24" max="24" width="3"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85546875" style="8" customWidth="1"/>
    <col min="36" max="36" width="5.42578125" style="8" customWidth="1"/>
    <col min="37" max="37" width="12.28515625" style="1" customWidth="1"/>
    <col min="38" max="38" width="9.140625" style="1" customWidth="1"/>
    <col min="39" max="39" width="15.140625" style="1" customWidth="1"/>
    <col min="40" max="40" width="10" style="1" customWidth="1"/>
    <col min="41" max="41" width="13.42578125" style="1" customWidth="1"/>
    <col min="42" max="42" width="15.7109375" style="1" customWidth="1"/>
    <col min="43" max="43" width="13.85546875" style="1" customWidth="1"/>
    <col min="44" max="44" width="12.7109375" style="1" customWidth="1"/>
    <col min="45" max="49" width="8.85546875" style="1" customWidth="1"/>
    <col min="50" max="50" width="16.7109375" style="1" customWidth="1"/>
    <col min="51" max="51" width="8.85546875" style="1" customWidth="1"/>
    <col min="52" max="53" width="11.7109375" style="1" customWidth="1"/>
    <col min="54" max="63" width="8.85546875" style="1" customWidth="1"/>
    <col min="64" max="64" width="13" style="8" customWidth="1"/>
    <col min="65" max="65" width="11.28515625" style="8" customWidth="1"/>
    <col min="66" max="68" width="8.7109375" style="8" customWidth="1"/>
    <col min="69" max="71" width="13" style="8" customWidth="1"/>
    <col min="72" max="72" width="11.85546875" style="8" customWidth="1"/>
    <col min="73" max="73" width="7.42578125" style="8" customWidth="1"/>
    <col min="74" max="74" width="13.140625" style="8" customWidth="1"/>
    <col min="75" max="82" width="7.42578125" style="8" customWidth="1"/>
    <col min="83" max="84" width="6.85546875" style="8" customWidth="1"/>
    <col min="85" max="85" width="8.85546875" style="1" customWidth="1"/>
    <col min="86" max="86" width="11.28515625" style="8" customWidth="1"/>
    <col min="87" max="87" width="8.85546875" style="1" customWidth="1"/>
    <col min="88" max="88" width="8.7109375" style="8" customWidth="1"/>
    <col min="89" max="89" width="8.85546875" style="1" customWidth="1"/>
    <col min="90" max="90" width="8.7109375" style="8" customWidth="1"/>
    <col min="91" max="91" width="8.85546875" style="1" customWidth="1"/>
    <col min="92" max="92" width="8.7109375" style="8" customWidth="1"/>
    <col min="93" max="16384" width="8.85546875" style="1"/>
  </cols>
  <sheetData>
    <row r="1" spans="2:92" ht="22.5" customHeight="1" thickBot="1">
      <c r="H1" s="2"/>
      <c r="I1" s="3"/>
      <c r="J1" s="3"/>
      <c r="K1" s="3"/>
      <c r="L1" s="3"/>
      <c r="M1" s="4"/>
      <c r="N1" s="4"/>
      <c r="O1" s="4"/>
      <c r="P1" s="4"/>
      <c r="AA1" s="3"/>
      <c r="AD1" s="3"/>
      <c r="AE1" s="3"/>
      <c r="AF1" s="3"/>
      <c r="AG1" s="3"/>
      <c r="AH1" s="3"/>
      <c r="AI1" s="3"/>
      <c r="AJ1" s="3"/>
      <c r="AW1" s="5" t="s">
        <v>337</v>
      </c>
      <c r="AX1" s="5"/>
      <c r="BE1" s="1" t="s">
        <v>338</v>
      </c>
      <c r="BJ1" s="5" t="s">
        <v>339</v>
      </c>
      <c r="BK1" s="5"/>
      <c r="BL1" s="6"/>
      <c r="BM1" s="7"/>
      <c r="BN1" s="3"/>
      <c r="BO1" s="3"/>
      <c r="BP1" s="3"/>
      <c r="BT1" s="4"/>
      <c r="BU1" s="4"/>
      <c r="BV1" s="9" t="s">
        <v>340</v>
      </c>
      <c r="BW1" s="10"/>
      <c r="BX1" s="10"/>
      <c r="BY1" s="10"/>
      <c r="BZ1" s="11"/>
      <c r="CH1" s="3"/>
      <c r="CJ1" s="3"/>
      <c r="CL1" s="3"/>
      <c r="CN1" s="3"/>
    </row>
    <row r="2" spans="2:92" ht="41.45" customHeight="1" thickBot="1">
      <c r="B2" s="12" t="s">
        <v>341</v>
      </c>
      <c r="C2" s="189" t="s">
        <v>342</v>
      </c>
      <c r="D2" s="190"/>
      <c r="E2" s="189" t="s">
        <v>343</v>
      </c>
      <c r="F2" s="191"/>
      <c r="G2" s="190"/>
      <c r="H2" s="150" t="s">
        <v>344</v>
      </c>
      <c r="I2" s="143" t="s">
        <v>345</v>
      </c>
      <c r="J2" s="145" t="s">
        <v>346</v>
      </c>
      <c r="K2" s="151" t="s">
        <v>347</v>
      </c>
      <c r="L2" s="146" t="s">
        <v>348</v>
      </c>
      <c r="M2" s="13" t="s">
        <v>349</v>
      </c>
      <c r="N2" s="13" t="s">
        <v>350</v>
      </c>
      <c r="O2" s="13" t="s">
        <v>351</v>
      </c>
      <c r="P2" s="13" t="s">
        <v>352</v>
      </c>
      <c r="Q2" s="13" t="s">
        <v>353</v>
      </c>
      <c r="R2" s="14" t="s">
        <v>354</v>
      </c>
      <c r="Y2" s="144" t="s">
        <v>355</v>
      </c>
      <c r="Z2" s="148" t="s">
        <v>356</v>
      </c>
      <c r="AA2" s="152" t="s">
        <v>357</v>
      </c>
      <c r="AB2" s="147" t="s">
        <v>358</v>
      </c>
      <c r="AC2" s="149" t="s">
        <v>359</v>
      </c>
      <c r="AD2" s="15" t="s">
        <v>360</v>
      </c>
      <c r="AE2" s="15" t="s">
        <v>361</v>
      </c>
      <c r="AF2" s="15" t="s">
        <v>362</v>
      </c>
      <c r="AG2" s="15" t="s">
        <v>363</v>
      </c>
      <c r="AH2" s="15" t="s">
        <v>364</v>
      </c>
      <c r="AK2" s="16" t="s">
        <v>365</v>
      </c>
      <c r="AL2" s="16" t="s">
        <v>366</v>
      </c>
      <c r="AM2" s="16" t="s">
        <v>367</v>
      </c>
      <c r="AN2" s="16" t="s">
        <v>368</v>
      </c>
      <c r="AO2" s="16" t="s">
        <v>369</v>
      </c>
      <c r="AP2" s="16" t="s">
        <v>370</v>
      </c>
      <c r="AQ2" s="16" t="s">
        <v>371</v>
      </c>
      <c r="AR2" s="16" t="s">
        <v>372</v>
      </c>
      <c r="AS2" s="16" t="s">
        <v>373</v>
      </c>
      <c r="AT2" s="16" t="s">
        <v>374</v>
      </c>
      <c r="AW2" s="17" t="s">
        <v>375</v>
      </c>
      <c r="AX2" s="17" t="s">
        <v>376</v>
      </c>
      <c r="AY2" s="17" t="s">
        <v>377</v>
      </c>
      <c r="AZ2" s="17" t="s">
        <v>378</v>
      </c>
      <c r="BA2" s="17" t="s">
        <v>379</v>
      </c>
      <c r="BB2" s="17" t="s">
        <v>380</v>
      </c>
      <c r="BC2" s="17" t="s">
        <v>381</v>
      </c>
      <c r="BE2" s="1" t="s">
        <v>382</v>
      </c>
      <c r="BF2" s="1" t="s">
        <v>383</v>
      </c>
      <c r="BJ2" s="18" t="s">
        <v>384</v>
      </c>
      <c r="BK2" s="18" t="s">
        <v>385</v>
      </c>
      <c r="BL2" s="18" t="s">
        <v>386</v>
      </c>
      <c r="BM2" s="18" t="s">
        <v>387</v>
      </c>
      <c r="BN2" s="18" t="s">
        <v>388</v>
      </c>
      <c r="BO2" s="18" t="s">
        <v>389</v>
      </c>
      <c r="BP2" s="18" t="s">
        <v>390</v>
      </c>
      <c r="BQ2" s="18" t="s">
        <v>391</v>
      </c>
      <c r="BR2" s="18" t="s">
        <v>392</v>
      </c>
      <c r="BS2" s="18" t="s">
        <v>393</v>
      </c>
      <c r="BT2" s="18" t="s">
        <v>394</v>
      </c>
      <c r="BV2" s="19" t="s">
        <v>395</v>
      </c>
      <c r="BW2" s="19" t="s">
        <v>396</v>
      </c>
      <c r="BX2" s="19" t="s">
        <v>397</v>
      </c>
      <c r="BY2" s="19" t="s">
        <v>398</v>
      </c>
      <c r="BZ2" s="19" t="s">
        <v>399</v>
      </c>
      <c r="CA2" s="19" t="s">
        <v>400</v>
      </c>
      <c r="CB2" s="19" t="s">
        <v>401</v>
      </c>
      <c r="CC2" s="19" t="s">
        <v>402</v>
      </c>
      <c r="CD2" s="19" t="s">
        <v>403</v>
      </c>
      <c r="CE2" s="19" t="s">
        <v>404</v>
      </c>
    </row>
    <row r="3" spans="2:92" ht="13.5" customHeight="1" thickBot="1">
      <c r="B3" s="195">
        <v>1</v>
      </c>
      <c r="C3" s="200" t="s">
        <v>405</v>
      </c>
      <c r="D3" s="201"/>
      <c r="E3" s="20" t="s">
        <v>406</v>
      </c>
      <c r="F3" s="21"/>
      <c r="G3" s="22"/>
      <c r="H3" s="165" t="s">
        <v>407</v>
      </c>
      <c r="I3" s="25" t="s">
        <v>407</v>
      </c>
      <c r="J3" s="25" t="s">
        <v>407</v>
      </c>
      <c r="K3" s="25" t="s">
        <v>407</v>
      </c>
      <c r="L3" s="24" t="s">
        <v>407</v>
      </c>
      <c r="M3" s="24" t="s">
        <v>407</v>
      </c>
      <c r="N3" s="24" t="s">
        <v>407</v>
      </c>
      <c r="O3" s="24" t="s">
        <v>407</v>
      </c>
      <c r="P3" s="24" t="s">
        <v>407</v>
      </c>
      <c r="Q3" s="24" t="s">
        <v>407</v>
      </c>
      <c r="R3" s="26" t="s">
        <v>407</v>
      </c>
      <c r="Y3" s="25" t="s">
        <v>407</v>
      </c>
      <c r="Z3" s="25" t="s">
        <v>407</v>
      </c>
      <c r="AA3" s="25" t="s">
        <v>407</v>
      </c>
      <c r="AB3" s="25" t="s">
        <v>407</v>
      </c>
      <c r="AC3" s="165" t="s">
        <v>407</v>
      </c>
      <c r="AD3" s="23" t="s">
        <v>407</v>
      </c>
      <c r="AE3" s="23" t="s">
        <v>407</v>
      </c>
      <c r="AF3" s="23" t="s">
        <v>407</v>
      </c>
      <c r="AG3" s="23" t="s">
        <v>407</v>
      </c>
      <c r="AH3" s="23" t="s">
        <v>407</v>
      </c>
      <c r="AK3" s="27" t="str">
        <f t="shared" ref="AK3:AT28"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408</v>
      </c>
      <c r="AX3" s="30" t="str">
        <f t="shared" ref="AX3:AX30" si="1">_xlfn.IFNA(LOOKUP(2,1/(H3:R3&lt;&gt;"---"),H3:R3),"---")</f>
        <v>---</v>
      </c>
      <c r="AY3" s="51" t="e">
        <f>VALUE(IF(AX3="---","",VLOOKUP(AX3,List1678[],2,FALSE)))</f>
        <v>#VALUE!</v>
      </c>
      <c r="AZ3" s="1" t="str">
        <f t="shared" ref="AZ3:AZ30" si="2">_xlfn.IFNA(LOOKUP(2,1/(H3:Q3&lt;&gt;"---"),X3:AF3),"---")</f>
        <v>---</v>
      </c>
      <c r="BA3" s="1" t="e">
        <f>VALUE(IF(AZ3="---","",VLOOKUP(AZ3,List1678[],2,FALSE)))</f>
        <v>#VALUE!</v>
      </c>
      <c r="BB3" s="1" t="str">
        <f t="shared" ref="BB3:BB30" si="3">_xlfn.IFNA(LOOKUP(2,1/(AK3:AT3&lt;&gt;""),AK3:AT3),"---")</f>
        <v>---</v>
      </c>
      <c r="BC3" s="1" t="str">
        <f t="shared" ref="BC3:BC30" si="4">_xlfn.IFNA(LOOKUP(2,1/(H3:R3&lt;&gt;"---"),H$2:R$2),"---")</f>
        <v>---</v>
      </c>
      <c r="BE3" s="31" t="s">
        <v>407</v>
      </c>
      <c r="BI3" s="29" t="s">
        <v>408</v>
      </c>
      <c r="BJ3" s="162" t="str">
        <f>IF(H3="---","",VLOOKUP(H3,List1678[],2,FALSE))</f>
        <v/>
      </c>
      <c r="BK3" s="162" t="str">
        <f>IF(I3="---","",VLOOKUP(I3,List1678[],2,FALSE))</f>
        <v/>
      </c>
      <c r="BL3" s="162" t="str">
        <f>IF(J3="---","",VLOOKUP(J3,List1678[],2,FALSE))</f>
        <v/>
      </c>
      <c r="BM3" s="162" t="str">
        <f>IF(K3="---","",VLOOKUP(K3,List1678[],2,FALSE))</f>
        <v/>
      </c>
      <c r="BN3" s="162" t="str">
        <f>IF(L3="---","",VLOOKUP(L3,List1678[],2,FALSE))</f>
        <v/>
      </c>
      <c r="BO3" s="162" t="str">
        <f>IF(M3="---","",VLOOKUP(M3,List1678[],2,FALSE))</f>
        <v/>
      </c>
      <c r="BP3" s="162" t="str">
        <f>IF(N3="---","",VLOOKUP(N3,List1678[],2,FALSE))</f>
        <v/>
      </c>
      <c r="BQ3" s="162" t="str">
        <f>IF(O3="---","",VLOOKUP(O3,List1678[],2,FALSE))</f>
        <v/>
      </c>
      <c r="BR3" s="162" t="str">
        <f>IF(P3="---","",VLOOKUP(P3,List1678[],2,FALSE))</f>
        <v/>
      </c>
      <c r="BS3" s="162" t="str">
        <f>IF(Q3="---","",VLOOKUP(Q3,List1678[],2,FALSE))</f>
        <v/>
      </c>
      <c r="BT3" s="162" t="str">
        <f>IF(R3="---","",VLOOKUP(R3,List1678[],2,FALSE))</f>
        <v/>
      </c>
      <c r="BU3" s="29" t="s">
        <v>408</v>
      </c>
      <c r="BV3" s="162" t="str">
        <f>IF(Y3="---","",VLOOKUP(Y3,List1678[],2,FALSE))</f>
        <v/>
      </c>
      <c r="BW3" s="162" t="str">
        <f>IF(Z3="---","",VLOOKUP(Z3,List1678[],2,FALSE))</f>
        <v/>
      </c>
      <c r="BX3" s="162" t="str">
        <f>IF(AA3="---","",VLOOKUP(AA3,List1678[],2,FALSE))</f>
        <v/>
      </c>
      <c r="BY3" s="162" t="str">
        <f>IF(AB3="---","",VLOOKUP(AB3,List1678[],2,FALSE))</f>
        <v/>
      </c>
      <c r="BZ3" s="162" t="str">
        <f>IF(AC3="---","",VLOOKUP(AC3,List1678[],2,FALSE))</f>
        <v/>
      </c>
      <c r="CA3" s="162" t="str">
        <f>IF(AD3="---","",VLOOKUP(AD3,List1678[],2,FALSE))</f>
        <v/>
      </c>
      <c r="CB3" s="162" t="str">
        <f>IF(AE3="---","",VLOOKUP(AE3,List1678[],2,FALSE))</f>
        <v/>
      </c>
      <c r="CC3" s="162" t="str">
        <f>IF(AF3="---","",VLOOKUP(AF3,List1678[],2,FALSE))</f>
        <v/>
      </c>
      <c r="CD3" s="162" t="str">
        <f>IF(AG3="---","",VLOOKUP(AG3,List1678[],2,FALSE))</f>
        <v/>
      </c>
      <c r="CE3" s="162" t="str">
        <f>IF(AH3="---","",VLOOKUP(AH3,List1678[],2,FALSE))</f>
        <v/>
      </c>
    </row>
    <row r="4" spans="2:92" ht="13.5" customHeight="1" thickBot="1">
      <c r="B4" s="196"/>
      <c r="C4" s="200"/>
      <c r="D4" s="201"/>
      <c r="E4" s="20" t="s">
        <v>409</v>
      </c>
      <c r="F4" s="21"/>
      <c r="G4" s="22"/>
      <c r="H4" s="25" t="s">
        <v>407</v>
      </c>
      <c r="I4" s="25" t="s">
        <v>407</v>
      </c>
      <c r="J4" s="25" t="s">
        <v>407</v>
      </c>
      <c r="K4" s="25" t="s">
        <v>407</v>
      </c>
      <c r="L4" s="25" t="s">
        <v>407</v>
      </c>
      <c r="M4" s="25" t="s">
        <v>407</v>
      </c>
      <c r="N4" s="25" t="s">
        <v>407</v>
      </c>
      <c r="O4" s="25" t="s">
        <v>407</v>
      </c>
      <c r="P4" s="25" t="s">
        <v>407</v>
      </c>
      <c r="Q4" s="25" t="s">
        <v>407</v>
      </c>
      <c r="R4" s="32" t="s">
        <v>407</v>
      </c>
      <c r="Y4" s="25" t="s">
        <v>407</v>
      </c>
      <c r="Z4" s="25" t="s">
        <v>407</v>
      </c>
      <c r="AA4" s="25" t="s">
        <v>407</v>
      </c>
      <c r="AB4" s="25" t="s">
        <v>407</v>
      </c>
      <c r="AC4" s="32" t="s">
        <v>407</v>
      </c>
      <c r="AD4" s="23" t="s">
        <v>407</v>
      </c>
      <c r="AE4" s="23" t="s">
        <v>407</v>
      </c>
      <c r="AF4" s="23" t="s">
        <v>407</v>
      </c>
      <c r="AG4" s="23" t="s">
        <v>407</v>
      </c>
      <c r="AH4" s="23" t="s">
        <v>407</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410</v>
      </c>
      <c r="AX4" s="30" t="str">
        <f t="shared" si="1"/>
        <v>---</v>
      </c>
      <c r="AY4" s="51" t="e">
        <f>VALUE(IF(AX4="---","",VLOOKUP(AX4,List1678[],2,FALSE)))</f>
        <v>#VALUE!</v>
      </c>
      <c r="AZ4" s="1" t="str">
        <f t="shared" si="2"/>
        <v>---</v>
      </c>
      <c r="BA4" s="1" t="e">
        <f>VALUE(IF(AZ4="---","",VLOOKUP(AZ4,List1678[],2,FALSE)))</f>
        <v>#VALUE!</v>
      </c>
      <c r="BB4" s="1" t="str">
        <f t="shared" si="3"/>
        <v>---</v>
      </c>
      <c r="BC4" s="1" t="str">
        <f t="shared" si="4"/>
        <v>---</v>
      </c>
      <c r="BE4" s="33" t="s">
        <v>411</v>
      </c>
      <c r="BF4" s="1">
        <v>1</v>
      </c>
      <c r="BI4" s="29" t="s">
        <v>410</v>
      </c>
      <c r="BJ4" s="162" t="str">
        <f>IF(H4="---","",VLOOKUP(H4,List1678[],2,FALSE))</f>
        <v/>
      </c>
      <c r="BK4" s="162" t="str">
        <f>IF(I4="---","",VLOOKUP(I4,List1678[],2,FALSE))</f>
        <v/>
      </c>
      <c r="BL4" s="162" t="str">
        <f>IF(J4="---","",VLOOKUP(J4,List1678[],2,FALSE))</f>
        <v/>
      </c>
      <c r="BM4" s="162" t="str">
        <f>IF(K4="---","",VLOOKUP(K4,List1678[],2,FALSE))</f>
        <v/>
      </c>
      <c r="BN4" s="162" t="str">
        <f>IF(L4="---","",VLOOKUP(L4,List1678[],2,FALSE))</f>
        <v/>
      </c>
      <c r="BO4" s="162" t="str">
        <f>IF(M4="---","",VLOOKUP(M4,List1678[],2,FALSE))</f>
        <v/>
      </c>
      <c r="BP4" s="162" t="str">
        <f>IF(N4="---","",VLOOKUP(N4,List1678[],2,FALSE))</f>
        <v/>
      </c>
      <c r="BQ4" s="162" t="str">
        <f>IF(O4="---","",VLOOKUP(O4,List1678[],2,FALSE))</f>
        <v/>
      </c>
      <c r="BR4" s="162" t="str">
        <f>IF(P4="---","",VLOOKUP(P4,List1678[],2,FALSE))</f>
        <v/>
      </c>
      <c r="BS4" s="162" t="str">
        <f>IF(Q4="---","",VLOOKUP(Q4,List1678[],2,FALSE))</f>
        <v/>
      </c>
      <c r="BT4" s="162" t="str">
        <f>IF(R4="---","",VLOOKUP(R4,List1678[],2,FALSE))</f>
        <v/>
      </c>
      <c r="BU4" s="29" t="s">
        <v>410</v>
      </c>
      <c r="BV4" s="162" t="str">
        <f>IF(Y4="---","",VLOOKUP(Y4,List1678[],2,FALSE))</f>
        <v/>
      </c>
      <c r="BW4" s="162" t="str">
        <f>IF(Z4="---","",VLOOKUP(Z4,List1678[],2,FALSE))</f>
        <v/>
      </c>
      <c r="BX4" s="162" t="str">
        <f>IF(AA4="---","",VLOOKUP(AA4,List1678[],2,FALSE))</f>
        <v/>
      </c>
      <c r="BY4" s="162" t="str">
        <f>IF(AB4="---","",VLOOKUP(AB4,List1678[],2,FALSE))</f>
        <v/>
      </c>
      <c r="BZ4" s="162" t="str">
        <f>IF(AC4="---","",VLOOKUP(AC4,List1678[],2,FALSE))</f>
        <v/>
      </c>
      <c r="CA4" s="162" t="str">
        <f>IF(AD4="---","",VLOOKUP(AD4,List1678[],2,FALSE))</f>
        <v/>
      </c>
      <c r="CB4" s="162" t="str">
        <f>IF(AE4="---","",VLOOKUP(AE4,List1678[],2,FALSE))</f>
        <v/>
      </c>
      <c r="CC4" s="162" t="str">
        <f>IF(AF4="---","",VLOOKUP(AF4,List1678[],2,FALSE))</f>
        <v/>
      </c>
      <c r="CD4" s="162" t="str">
        <f>IF(AG4="---","",VLOOKUP(AG4,List1678[],2,FALSE))</f>
        <v/>
      </c>
      <c r="CE4" s="162" t="str">
        <f>IF(AH4="---","",VLOOKUP(AH4,List1678[],2,FALSE))</f>
        <v/>
      </c>
    </row>
    <row r="5" spans="2:92" ht="13.5" customHeight="1" thickBot="1">
      <c r="B5" s="196"/>
      <c r="C5" s="200" t="s">
        <v>412</v>
      </c>
      <c r="D5" s="201"/>
      <c r="E5" s="20" t="s">
        <v>413</v>
      </c>
      <c r="F5" s="21"/>
      <c r="G5" s="22"/>
      <c r="H5" s="25" t="s">
        <v>407</v>
      </c>
      <c r="I5" s="25" t="s">
        <v>407</v>
      </c>
      <c r="J5" s="25" t="s">
        <v>407</v>
      </c>
      <c r="K5" s="25" t="s">
        <v>407</v>
      </c>
      <c r="L5" s="25" t="s">
        <v>407</v>
      </c>
      <c r="M5" s="25" t="s">
        <v>407</v>
      </c>
      <c r="N5" s="25" t="s">
        <v>407</v>
      </c>
      <c r="O5" s="25" t="s">
        <v>407</v>
      </c>
      <c r="P5" s="25" t="s">
        <v>407</v>
      </c>
      <c r="Q5" s="25" t="s">
        <v>407</v>
      </c>
      <c r="R5" s="32" t="s">
        <v>407</v>
      </c>
      <c r="Y5" s="25" t="s">
        <v>407</v>
      </c>
      <c r="Z5" s="25" t="s">
        <v>407</v>
      </c>
      <c r="AA5" s="25" t="s">
        <v>407</v>
      </c>
      <c r="AB5" s="25" t="s">
        <v>407</v>
      </c>
      <c r="AC5" s="32" t="s">
        <v>407</v>
      </c>
      <c r="AD5" s="23" t="s">
        <v>407</v>
      </c>
      <c r="AE5" s="23" t="s">
        <v>407</v>
      </c>
      <c r="AF5" s="23" t="s">
        <v>407</v>
      </c>
      <c r="AG5" s="23" t="s">
        <v>407</v>
      </c>
      <c r="AH5" s="23" t="s">
        <v>407</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414</v>
      </c>
      <c r="AX5" s="30" t="str">
        <f t="shared" si="1"/>
        <v>---</v>
      </c>
      <c r="AY5" s="51" t="e">
        <f>VALUE(IF(AX5="---","",VLOOKUP(AX5,List1678[],2,FALSE)))</f>
        <v>#VALUE!</v>
      </c>
      <c r="AZ5" s="1" t="str">
        <f t="shared" si="2"/>
        <v>---</v>
      </c>
      <c r="BA5" s="1" t="e">
        <f>VALUE(IF(AZ5="---","",VLOOKUP(AZ5,List1678[],2,FALSE)))</f>
        <v>#VALUE!</v>
      </c>
      <c r="BB5" s="1" t="str">
        <f t="shared" si="3"/>
        <v>---</v>
      </c>
      <c r="BC5" s="1" t="str">
        <f t="shared" si="4"/>
        <v>---</v>
      </c>
      <c r="BE5" s="34" t="s">
        <v>415</v>
      </c>
      <c r="BF5" s="1">
        <v>0.5</v>
      </c>
      <c r="BI5" s="29" t="s">
        <v>414</v>
      </c>
      <c r="BJ5" s="162" t="str">
        <f>IF(H5="---","",VLOOKUP(H5,List1678[],2,FALSE))</f>
        <v/>
      </c>
      <c r="BK5" s="162" t="str">
        <f>IF(I5="---","",VLOOKUP(I5,List1678[],2,FALSE))</f>
        <v/>
      </c>
      <c r="BL5" s="162" t="str">
        <f>IF(J5="---","",VLOOKUP(J5,List1678[],2,FALSE))</f>
        <v/>
      </c>
      <c r="BM5" s="162" t="str">
        <f>IF(K5="---","",VLOOKUP(K5,List1678[],2,FALSE))</f>
        <v/>
      </c>
      <c r="BN5" s="162" t="str">
        <f>IF(L5="---","",VLOOKUP(L5,List1678[],2,FALSE))</f>
        <v/>
      </c>
      <c r="BO5" s="162" t="str">
        <f>IF(M5="---","",VLOOKUP(M5,List1678[],2,FALSE))</f>
        <v/>
      </c>
      <c r="BP5" s="162" t="str">
        <f>IF(N5="---","",VLOOKUP(N5,List1678[],2,FALSE))</f>
        <v/>
      </c>
      <c r="BQ5" s="162" t="str">
        <f>IF(O5="---","",VLOOKUP(O5,List1678[],2,FALSE))</f>
        <v/>
      </c>
      <c r="BR5" s="162" t="str">
        <f>IF(P5="---","",VLOOKUP(P5,List1678[],2,FALSE))</f>
        <v/>
      </c>
      <c r="BS5" s="162" t="str">
        <f>IF(Q5="---","",VLOOKUP(Q5,List1678[],2,FALSE))</f>
        <v/>
      </c>
      <c r="BT5" s="162" t="str">
        <f>IF(R5="---","",VLOOKUP(R5,List1678[],2,FALSE))</f>
        <v/>
      </c>
      <c r="BU5" s="29" t="s">
        <v>414</v>
      </c>
      <c r="BV5" s="162" t="str">
        <f>IF(Y5="---","",VLOOKUP(Y5,List1678[],2,FALSE))</f>
        <v/>
      </c>
      <c r="BW5" s="162" t="str">
        <f>IF(Z5="---","",VLOOKUP(Z5,List1678[],2,FALSE))</f>
        <v/>
      </c>
      <c r="BX5" s="162" t="str">
        <f>IF(AA5="---","",VLOOKUP(AA5,List1678[],2,FALSE))</f>
        <v/>
      </c>
      <c r="BY5" s="162" t="str">
        <f>IF(AB5="---","",VLOOKUP(AB5,List1678[],2,FALSE))</f>
        <v/>
      </c>
      <c r="BZ5" s="162" t="str">
        <f>IF(AC5="---","",VLOOKUP(AC5,List1678[],2,FALSE))</f>
        <v/>
      </c>
      <c r="CA5" s="162" t="str">
        <f>IF(AD5="---","",VLOOKUP(AD5,List1678[],2,FALSE))</f>
        <v/>
      </c>
      <c r="CB5" s="162" t="str">
        <f>IF(AE5="---","",VLOOKUP(AE5,List1678[],2,FALSE))</f>
        <v/>
      </c>
      <c r="CC5" s="162" t="str">
        <f>IF(AF5="---","",VLOOKUP(AF5,List1678[],2,FALSE))</f>
        <v/>
      </c>
      <c r="CD5" s="162" t="str">
        <f>IF(AG5="---","",VLOOKUP(AG5,List1678[],2,FALSE))</f>
        <v/>
      </c>
      <c r="CE5" s="162" t="str">
        <f>IF(AH5="---","",VLOOKUP(AH5,List1678[],2,FALSE))</f>
        <v/>
      </c>
    </row>
    <row r="6" spans="2:92" ht="13.5" customHeight="1" thickBot="1">
      <c r="B6" s="196"/>
      <c r="C6" s="200"/>
      <c r="D6" s="201"/>
      <c r="E6" s="20" t="s">
        <v>416</v>
      </c>
      <c r="F6" s="21"/>
      <c r="G6" s="22"/>
      <c r="H6" s="25" t="s">
        <v>407</v>
      </c>
      <c r="I6" s="25" t="s">
        <v>407</v>
      </c>
      <c r="J6" s="25" t="s">
        <v>407</v>
      </c>
      <c r="K6" s="25" t="s">
        <v>407</v>
      </c>
      <c r="L6" s="25" t="s">
        <v>407</v>
      </c>
      <c r="M6" s="25" t="s">
        <v>407</v>
      </c>
      <c r="N6" s="25" t="s">
        <v>407</v>
      </c>
      <c r="O6" s="25" t="s">
        <v>407</v>
      </c>
      <c r="P6" s="25" t="s">
        <v>407</v>
      </c>
      <c r="Q6" s="25" t="s">
        <v>407</v>
      </c>
      <c r="R6" s="32" t="s">
        <v>407</v>
      </c>
      <c r="Y6" s="25" t="s">
        <v>407</v>
      </c>
      <c r="Z6" s="25" t="s">
        <v>407</v>
      </c>
      <c r="AA6" s="25" t="s">
        <v>407</v>
      </c>
      <c r="AB6" s="25" t="s">
        <v>407</v>
      </c>
      <c r="AC6" s="32" t="s">
        <v>407</v>
      </c>
      <c r="AD6" s="23" t="s">
        <v>407</v>
      </c>
      <c r="AE6" s="23" t="s">
        <v>407</v>
      </c>
      <c r="AF6" s="23" t="s">
        <v>407</v>
      </c>
      <c r="AG6" s="23" t="s">
        <v>407</v>
      </c>
      <c r="AH6" s="23" t="s">
        <v>407</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417</v>
      </c>
      <c r="AX6" s="30" t="str">
        <f t="shared" si="1"/>
        <v>---</v>
      </c>
      <c r="AY6" s="51" t="e">
        <f>VALUE(IF(AX6="---","",VLOOKUP(AX6,List1678[],2,FALSE)))</f>
        <v>#VALUE!</v>
      </c>
      <c r="AZ6" s="1" t="str">
        <f t="shared" si="2"/>
        <v>---</v>
      </c>
      <c r="BA6" s="1" t="e">
        <f>VALUE(IF(AZ6="---","",VLOOKUP(AZ6,List1678[],2,FALSE)))</f>
        <v>#VALUE!</v>
      </c>
      <c r="BB6" s="1" t="str">
        <f t="shared" si="3"/>
        <v>---</v>
      </c>
      <c r="BC6" s="1" t="str">
        <f t="shared" si="4"/>
        <v>---</v>
      </c>
      <c r="BE6" s="35" t="s">
        <v>418</v>
      </c>
      <c r="BF6" s="1">
        <v>0</v>
      </c>
      <c r="BI6" s="29" t="s">
        <v>417</v>
      </c>
      <c r="BJ6" s="162" t="str">
        <f>IF(H6="---","",VLOOKUP(H6,List1678[],2,FALSE))</f>
        <v/>
      </c>
      <c r="BK6" s="162" t="str">
        <f>IF(I6="---","",VLOOKUP(I6,List1678[],2,FALSE))</f>
        <v/>
      </c>
      <c r="BL6" s="162" t="str">
        <f>IF(J6="---","",VLOOKUP(J6,List1678[],2,FALSE))</f>
        <v/>
      </c>
      <c r="BM6" s="162" t="str">
        <f>IF(K6="---","",VLOOKUP(K6,List1678[],2,FALSE))</f>
        <v/>
      </c>
      <c r="BN6" s="162" t="str">
        <f>IF(L6="---","",VLOOKUP(L6,List1678[],2,FALSE))</f>
        <v/>
      </c>
      <c r="BO6" s="162" t="str">
        <f>IF(M6="---","",VLOOKUP(M6,List1678[],2,FALSE))</f>
        <v/>
      </c>
      <c r="BP6" s="162" t="str">
        <f>IF(N6="---","",VLOOKUP(N6,List1678[],2,FALSE))</f>
        <v/>
      </c>
      <c r="BQ6" s="162" t="str">
        <f>IF(O6="---","",VLOOKUP(O6,List1678[],2,FALSE))</f>
        <v/>
      </c>
      <c r="BR6" s="162" t="str">
        <f>IF(P6="---","",VLOOKUP(P6,List1678[],2,FALSE))</f>
        <v/>
      </c>
      <c r="BS6" s="162" t="str">
        <f>IF(Q6="---","",VLOOKUP(Q6,List1678[],2,FALSE))</f>
        <v/>
      </c>
      <c r="BT6" s="162" t="str">
        <f>IF(R6="---","",VLOOKUP(R6,List1678[],2,FALSE))</f>
        <v/>
      </c>
      <c r="BU6" s="29" t="s">
        <v>417</v>
      </c>
      <c r="BV6" s="162" t="str">
        <f>IF(Y6="---","",VLOOKUP(Y6,List1678[],2,FALSE))</f>
        <v/>
      </c>
      <c r="BW6" s="162" t="str">
        <f>IF(Z6="---","",VLOOKUP(Z6,List1678[],2,FALSE))</f>
        <v/>
      </c>
      <c r="BX6" s="162" t="str">
        <f>IF(AA6="---","",VLOOKUP(AA6,List1678[],2,FALSE))</f>
        <v/>
      </c>
      <c r="BY6" s="162" t="str">
        <f>IF(AB6="---","",VLOOKUP(AB6,List1678[],2,FALSE))</f>
        <v/>
      </c>
      <c r="BZ6" s="162" t="str">
        <f>IF(AC6="---","",VLOOKUP(AC6,List1678[],2,FALSE))</f>
        <v/>
      </c>
      <c r="CA6" s="162" t="str">
        <f>IF(AD6="---","",VLOOKUP(AD6,List1678[],2,FALSE))</f>
        <v/>
      </c>
      <c r="CB6" s="162" t="str">
        <f>IF(AE6="---","",VLOOKUP(AE6,List1678[],2,FALSE))</f>
        <v/>
      </c>
      <c r="CC6" s="162" t="str">
        <f>IF(AF6="---","",VLOOKUP(AF6,List1678[],2,FALSE))</f>
        <v/>
      </c>
      <c r="CD6" s="162" t="str">
        <f>IF(AG6="---","",VLOOKUP(AG6,List1678[],2,FALSE))</f>
        <v/>
      </c>
      <c r="CE6" s="162" t="str">
        <f>IF(AH6="---","",VLOOKUP(AH6,List1678[],2,FALSE))</f>
        <v/>
      </c>
    </row>
    <row r="7" spans="2:92" ht="13.5" customHeight="1" thickBot="1">
      <c r="B7" s="196"/>
      <c r="C7" s="200"/>
      <c r="D7" s="201"/>
      <c r="E7" s="20" t="s">
        <v>419</v>
      </c>
      <c r="F7" s="21"/>
      <c r="G7" s="22"/>
      <c r="H7" s="25" t="s">
        <v>407</v>
      </c>
      <c r="I7" s="25" t="s">
        <v>407</v>
      </c>
      <c r="J7" s="25" t="s">
        <v>407</v>
      </c>
      <c r="K7" s="25" t="s">
        <v>407</v>
      </c>
      <c r="L7" s="25" t="s">
        <v>407</v>
      </c>
      <c r="M7" s="25" t="s">
        <v>407</v>
      </c>
      <c r="N7" s="25" t="s">
        <v>407</v>
      </c>
      <c r="O7" s="25" t="s">
        <v>407</v>
      </c>
      <c r="P7" s="25" t="s">
        <v>407</v>
      </c>
      <c r="Q7" s="25" t="s">
        <v>407</v>
      </c>
      <c r="R7" s="32" t="s">
        <v>407</v>
      </c>
      <c r="Y7" s="25" t="s">
        <v>407</v>
      </c>
      <c r="Z7" s="25" t="s">
        <v>407</v>
      </c>
      <c r="AA7" s="25" t="s">
        <v>407</v>
      </c>
      <c r="AB7" s="25" t="s">
        <v>407</v>
      </c>
      <c r="AC7" s="32" t="s">
        <v>407</v>
      </c>
      <c r="AD7" s="23" t="s">
        <v>407</v>
      </c>
      <c r="AE7" s="23" t="s">
        <v>407</v>
      </c>
      <c r="AF7" s="23" t="s">
        <v>407</v>
      </c>
      <c r="AG7" s="23" t="s">
        <v>407</v>
      </c>
      <c r="AH7" s="23" t="s">
        <v>407</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420</v>
      </c>
      <c r="AX7" s="30" t="str">
        <f t="shared" si="1"/>
        <v>---</v>
      </c>
      <c r="AY7" s="51" t="e">
        <f>VALUE(IF(AX7="---","",VLOOKUP(AX7,List1678[],2,FALSE)))</f>
        <v>#VALUE!</v>
      </c>
      <c r="AZ7" s="1" t="str">
        <f t="shared" si="2"/>
        <v>---</v>
      </c>
      <c r="BA7" s="1" t="e">
        <f>VALUE(IF(AZ7="---","",VLOOKUP(AZ7,List1678[],2,FALSE)))</f>
        <v>#VALUE!</v>
      </c>
      <c r="BB7" s="1" t="str">
        <f t="shared" si="3"/>
        <v>---</v>
      </c>
      <c r="BC7" s="1" t="str">
        <f t="shared" si="4"/>
        <v>---</v>
      </c>
      <c r="BI7" s="29" t="s">
        <v>420</v>
      </c>
      <c r="BJ7" s="162" t="str">
        <f>IF(H7="---","",VLOOKUP(H7,List1678[],2,FALSE))</f>
        <v/>
      </c>
      <c r="BK7" s="162" t="str">
        <f>IF(I7="---","",VLOOKUP(I7,List1678[],2,FALSE))</f>
        <v/>
      </c>
      <c r="BL7" s="162" t="str">
        <f>IF(J7="---","",VLOOKUP(J7,List1678[],2,FALSE))</f>
        <v/>
      </c>
      <c r="BM7" s="162" t="str">
        <f>IF(K7="---","",VLOOKUP(K7,List1678[],2,FALSE))</f>
        <v/>
      </c>
      <c r="BN7" s="162" t="str">
        <f>IF(L7="---","",VLOOKUP(L7,List1678[],2,FALSE))</f>
        <v/>
      </c>
      <c r="BO7" s="162" t="str">
        <f>IF(M7="---","",VLOOKUP(M7,List1678[],2,FALSE))</f>
        <v/>
      </c>
      <c r="BP7" s="162" t="str">
        <f>IF(N7="---","",VLOOKUP(N7,List1678[],2,FALSE))</f>
        <v/>
      </c>
      <c r="BQ7" s="162" t="str">
        <f>IF(O7="---","",VLOOKUP(O7,List1678[],2,FALSE))</f>
        <v/>
      </c>
      <c r="BR7" s="162" t="str">
        <f>IF(P7="---","",VLOOKUP(P7,List1678[],2,FALSE))</f>
        <v/>
      </c>
      <c r="BS7" s="162" t="str">
        <f>IF(Q7="---","",VLOOKUP(Q7,List1678[],2,FALSE))</f>
        <v/>
      </c>
      <c r="BT7" s="162" t="str">
        <f>IF(R7="---","",VLOOKUP(R7,List1678[],2,FALSE))</f>
        <v/>
      </c>
      <c r="BU7" s="29" t="s">
        <v>420</v>
      </c>
      <c r="BV7" s="162" t="str">
        <f>IF(Y7="---","",VLOOKUP(Y7,List1678[],2,FALSE))</f>
        <v/>
      </c>
      <c r="BW7" s="162" t="str">
        <f>IF(Z7="---","",VLOOKUP(Z7,List1678[],2,FALSE))</f>
        <v/>
      </c>
      <c r="BX7" s="162" t="str">
        <f>IF(AA7="---","",VLOOKUP(AA7,List1678[],2,FALSE))</f>
        <v/>
      </c>
      <c r="BY7" s="162" t="str">
        <f>IF(AB7="---","",VLOOKUP(AB7,List1678[],2,FALSE))</f>
        <v/>
      </c>
      <c r="BZ7" s="162" t="str">
        <f>IF(AC7="---","",VLOOKUP(AC7,List1678[],2,FALSE))</f>
        <v/>
      </c>
      <c r="CA7" s="162" t="str">
        <f>IF(AD7="---","",VLOOKUP(AD7,List1678[],2,FALSE))</f>
        <v/>
      </c>
      <c r="CB7" s="162" t="str">
        <f>IF(AE7="---","",VLOOKUP(AE7,List1678[],2,FALSE))</f>
        <v/>
      </c>
      <c r="CC7" s="162" t="str">
        <f>IF(AF7="---","",VLOOKUP(AF7,List1678[],2,FALSE))</f>
        <v/>
      </c>
      <c r="CD7" s="162" t="str">
        <f>IF(AG7="---","",VLOOKUP(AG7,List1678[],2,FALSE))</f>
        <v/>
      </c>
      <c r="CE7" s="162" t="str">
        <f>IF(AH7="---","",VLOOKUP(AH7,List1678[],2,FALSE))</f>
        <v/>
      </c>
    </row>
    <row r="8" spans="2:92" ht="13.5" customHeight="1" thickBot="1">
      <c r="B8" s="197"/>
      <c r="C8" s="200"/>
      <c r="D8" s="201"/>
      <c r="E8" s="20" t="s">
        <v>421</v>
      </c>
      <c r="F8" s="21"/>
      <c r="G8" s="22"/>
      <c r="H8" s="25" t="s">
        <v>407</v>
      </c>
      <c r="I8" s="25" t="s">
        <v>407</v>
      </c>
      <c r="J8" s="25" t="s">
        <v>407</v>
      </c>
      <c r="K8" s="25" t="s">
        <v>407</v>
      </c>
      <c r="L8" s="25" t="s">
        <v>407</v>
      </c>
      <c r="M8" s="25" t="s">
        <v>407</v>
      </c>
      <c r="N8" s="25" t="s">
        <v>407</v>
      </c>
      <c r="O8" s="25" t="s">
        <v>407</v>
      </c>
      <c r="P8" s="25" t="s">
        <v>407</v>
      </c>
      <c r="Q8" s="25" t="s">
        <v>407</v>
      </c>
      <c r="R8" s="32" t="s">
        <v>407</v>
      </c>
      <c r="Y8" s="25" t="s">
        <v>407</v>
      </c>
      <c r="Z8" s="25" t="s">
        <v>407</v>
      </c>
      <c r="AA8" s="25" t="s">
        <v>407</v>
      </c>
      <c r="AB8" s="25" t="s">
        <v>407</v>
      </c>
      <c r="AC8" s="32" t="s">
        <v>407</v>
      </c>
      <c r="AD8" s="23" t="s">
        <v>407</v>
      </c>
      <c r="AE8" s="23" t="s">
        <v>407</v>
      </c>
      <c r="AF8" s="23" t="s">
        <v>407</v>
      </c>
      <c r="AG8" s="23" t="s">
        <v>407</v>
      </c>
      <c r="AH8" s="23" t="s">
        <v>407</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422</v>
      </c>
      <c r="AX8" s="30" t="str">
        <f t="shared" si="1"/>
        <v>---</v>
      </c>
      <c r="AY8" s="51" t="e">
        <f>VALUE(IF(AX8="---","",VLOOKUP(AX8,List1678[],2,FALSE)))</f>
        <v>#VALUE!</v>
      </c>
      <c r="AZ8" s="1" t="str">
        <f t="shared" si="2"/>
        <v>---</v>
      </c>
      <c r="BA8" s="1" t="e">
        <f>VALUE(IF(AZ8="---","",VLOOKUP(AZ8,List1678[],2,FALSE)))</f>
        <v>#VALUE!</v>
      </c>
      <c r="BB8" s="1" t="str">
        <f t="shared" si="3"/>
        <v>---</v>
      </c>
      <c r="BC8" s="1" t="str">
        <f t="shared" si="4"/>
        <v>---</v>
      </c>
      <c r="BI8" s="29" t="s">
        <v>422</v>
      </c>
      <c r="BJ8" s="162" t="str">
        <f>IF(H8="---","",VLOOKUP(H8,List1678[],2,FALSE))</f>
        <v/>
      </c>
      <c r="BK8" s="162" t="str">
        <f>IF(I8="---","",VLOOKUP(I8,List1678[],2,FALSE))</f>
        <v/>
      </c>
      <c r="BL8" s="162" t="str">
        <f>IF(J8="---","",VLOOKUP(J8,List1678[],2,FALSE))</f>
        <v/>
      </c>
      <c r="BM8" s="162" t="str">
        <f>IF(K8="---","",VLOOKUP(K8,List1678[],2,FALSE))</f>
        <v/>
      </c>
      <c r="BN8" s="162" t="str">
        <f>IF(L8="---","",VLOOKUP(L8,List1678[],2,FALSE))</f>
        <v/>
      </c>
      <c r="BO8" s="162" t="str">
        <f>IF(M8="---","",VLOOKUP(M8,List1678[],2,FALSE))</f>
        <v/>
      </c>
      <c r="BP8" s="162" t="str">
        <f>IF(N8="---","",VLOOKUP(N8,List1678[],2,FALSE))</f>
        <v/>
      </c>
      <c r="BQ8" s="162" t="str">
        <f>IF(O8="---","",VLOOKUP(O8,List1678[],2,FALSE))</f>
        <v/>
      </c>
      <c r="BR8" s="162" t="str">
        <f>IF(P8="---","",VLOOKUP(P8,List1678[],2,FALSE))</f>
        <v/>
      </c>
      <c r="BS8" s="162" t="str">
        <f>IF(Q8="---","",VLOOKUP(Q8,List1678[],2,FALSE))</f>
        <v/>
      </c>
      <c r="BT8" s="162" t="str">
        <f>IF(R8="---","",VLOOKUP(R8,List1678[],2,FALSE))</f>
        <v/>
      </c>
      <c r="BU8" s="29" t="s">
        <v>422</v>
      </c>
      <c r="BV8" s="162" t="str">
        <f>IF(Y8="---","",VLOOKUP(Y8,List1678[],2,FALSE))</f>
        <v/>
      </c>
      <c r="BW8" s="162" t="str">
        <f>IF(Z8="---","",VLOOKUP(Z8,List1678[],2,FALSE))</f>
        <v/>
      </c>
      <c r="BX8" s="162" t="str">
        <f>IF(AA8="---","",VLOOKUP(AA8,List1678[],2,FALSE))</f>
        <v/>
      </c>
      <c r="BY8" s="162" t="str">
        <f>IF(AB8="---","",VLOOKUP(AB8,List1678[],2,FALSE))</f>
        <v/>
      </c>
      <c r="BZ8" s="162" t="str">
        <f>IF(AC8="---","",VLOOKUP(AC8,List1678[],2,FALSE))</f>
        <v/>
      </c>
      <c r="CA8" s="162" t="str">
        <f>IF(AD8="---","",VLOOKUP(AD8,List1678[],2,FALSE))</f>
        <v/>
      </c>
      <c r="CB8" s="162" t="str">
        <f>IF(AE8="---","",VLOOKUP(AE8,List1678[],2,FALSE))</f>
        <v/>
      </c>
      <c r="CC8" s="162" t="str">
        <f>IF(AF8="---","",VLOOKUP(AF8,List1678[],2,FALSE))</f>
        <v/>
      </c>
      <c r="CD8" s="162" t="str">
        <f>IF(AG8="---","",VLOOKUP(AG8,List1678[],2,FALSE))</f>
        <v/>
      </c>
      <c r="CE8" s="162" t="str">
        <f>IF(AH8="---","",VLOOKUP(AH8,List1678[],2,FALSE))</f>
        <v/>
      </c>
    </row>
    <row r="9" spans="2:92" ht="13.5" customHeight="1" thickBot="1">
      <c r="B9" s="195">
        <v>2</v>
      </c>
      <c r="C9" s="200" t="s">
        <v>423</v>
      </c>
      <c r="D9" s="201"/>
      <c r="E9" s="20" t="s">
        <v>424</v>
      </c>
      <c r="F9" s="21"/>
      <c r="G9" s="22"/>
      <c r="H9" s="25" t="s">
        <v>407</v>
      </c>
      <c r="I9" s="25" t="s">
        <v>407</v>
      </c>
      <c r="J9" s="25" t="s">
        <v>407</v>
      </c>
      <c r="K9" s="25" t="s">
        <v>407</v>
      </c>
      <c r="L9" s="25" t="s">
        <v>407</v>
      </c>
      <c r="M9" s="25" t="s">
        <v>407</v>
      </c>
      <c r="N9" s="25" t="s">
        <v>407</v>
      </c>
      <c r="O9" s="25" t="s">
        <v>407</v>
      </c>
      <c r="P9" s="25" t="s">
        <v>407</v>
      </c>
      <c r="Q9" s="25" t="s">
        <v>407</v>
      </c>
      <c r="R9" s="32" t="s">
        <v>407</v>
      </c>
      <c r="Y9" s="25" t="s">
        <v>407</v>
      </c>
      <c r="Z9" s="25" t="s">
        <v>407</v>
      </c>
      <c r="AA9" s="25" t="s">
        <v>407</v>
      </c>
      <c r="AB9" s="25" t="s">
        <v>407</v>
      </c>
      <c r="AC9" s="32" t="s">
        <v>407</v>
      </c>
      <c r="AD9" s="23" t="s">
        <v>407</v>
      </c>
      <c r="AE9" s="23" t="s">
        <v>407</v>
      </c>
      <c r="AF9" s="23" t="s">
        <v>407</v>
      </c>
      <c r="AG9" s="23" t="s">
        <v>407</v>
      </c>
      <c r="AH9" s="23" t="s">
        <v>407</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425</v>
      </c>
      <c r="AX9" s="30" t="str">
        <f t="shared" si="1"/>
        <v>---</v>
      </c>
      <c r="AY9" s="51" t="e">
        <f>VALUE(IF(AX9="---","",VLOOKUP(AX9,List1678[],2,FALSE)))</f>
        <v>#VALUE!</v>
      </c>
      <c r="AZ9" s="1" t="str">
        <f t="shared" si="2"/>
        <v>---</v>
      </c>
      <c r="BA9" s="1" t="e">
        <f>VALUE(IF(AZ9="---","",VLOOKUP(AZ9,List1678[],2,FALSE)))</f>
        <v>#VALUE!</v>
      </c>
      <c r="BB9" s="1" t="str">
        <f t="shared" si="3"/>
        <v>---</v>
      </c>
      <c r="BC9" s="1" t="str">
        <f t="shared" si="4"/>
        <v>---</v>
      </c>
      <c r="BI9" s="29" t="s">
        <v>425</v>
      </c>
      <c r="BJ9" s="162" t="str">
        <f>IF(H9="---","",VLOOKUP(H9,List1678[],2,FALSE))</f>
        <v/>
      </c>
      <c r="BK9" s="162" t="str">
        <f>IF(I9="---","",VLOOKUP(I9,List1678[],2,FALSE))</f>
        <v/>
      </c>
      <c r="BL9" s="162" t="str">
        <f>IF(J9="---","",VLOOKUP(J9,List1678[],2,FALSE))</f>
        <v/>
      </c>
      <c r="BM9" s="162" t="str">
        <f>IF(K9="---","",VLOOKUP(K9,List1678[],2,FALSE))</f>
        <v/>
      </c>
      <c r="BN9" s="162" t="str">
        <f>IF(L9="---","",VLOOKUP(L9,List1678[],2,FALSE))</f>
        <v/>
      </c>
      <c r="BO9" s="162" t="str">
        <f>IF(M9="---","",VLOOKUP(M9,List1678[],2,FALSE))</f>
        <v/>
      </c>
      <c r="BP9" s="162" t="str">
        <f>IF(N9="---","",VLOOKUP(N9,List1678[],2,FALSE))</f>
        <v/>
      </c>
      <c r="BQ9" s="162" t="str">
        <f>IF(O9="---","",VLOOKUP(O9,List1678[],2,FALSE))</f>
        <v/>
      </c>
      <c r="BR9" s="162" t="str">
        <f>IF(P9="---","",VLOOKUP(P9,List1678[],2,FALSE))</f>
        <v/>
      </c>
      <c r="BS9" s="162" t="str">
        <f>IF(Q9="---","",VLOOKUP(Q9,List1678[],2,FALSE))</f>
        <v/>
      </c>
      <c r="BT9" s="162" t="str">
        <f>IF(R9="---","",VLOOKUP(R9,List1678[],2,FALSE))</f>
        <v/>
      </c>
      <c r="BU9" s="29" t="s">
        <v>425</v>
      </c>
      <c r="BV9" s="162" t="str">
        <f>IF(Y9="---","",VLOOKUP(Y9,List1678[],2,FALSE))</f>
        <v/>
      </c>
      <c r="BW9" s="162" t="str">
        <f>IF(Z9="---","",VLOOKUP(Z9,List1678[],2,FALSE))</f>
        <v/>
      </c>
      <c r="BX9" s="162" t="str">
        <f>IF(AA9="---","",VLOOKUP(AA9,List1678[],2,FALSE))</f>
        <v/>
      </c>
      <c r="BY9" s="162" t="str">
        <f>IF(AB9="---","",VLOOKUP(AB9,List1678[],2,FALSE))</f>
        <v/>
      </c>
      <c r="BZ9" s="162" t="str">
        <f>IF(AC9="---","",VLOOKUP(AC9,List1678[],2,FALSE))</f>
        <v/>
      </c>
      <c r="CA9" s="162" t="str">
        <f>IF(AD9="---","",VLOOKUP(AD9,List1678[],2,FALSE))</f>
        <v/>
      </c>
      <c r="CB9" s="162" t="str">
        <f>IF(AE9="---","",VLOOKUP(AE9,List1678[],2,FALSE))</f>
        <v/>
      </c>
      <c r="CC9" s="162" t="str">
        <f>IF(AF9="---","",VLOOKUP(AF9,List1678[],2,FALSE))</f>
        <v/>
      </c>
      <c r="CD9" s="162" t="str">
        <f>IF(AG9="---","",VLOOKUP(AG9,List1678[],2,FALSE))</f>
        <v/>
      </c>
      <c r="CE9" s="162" t="str">
        <f>IF(AH9="---","",VLOOKUP(AH9,List1678[],2,FALSE))</f>
        <v/>
      </c>
    </row>
    <row r="10" spans="2:92" ht="13.5" customHeight="1" thickBot="1">
      <c r="B10" s="196"/>
      <c r="C10" s="200"/>
      <c r="D10" s="201"/>
      <c r="E10" s="20" t="s">
        <v>426</v>
      </c>
      <c r="F10" s="21"/>
      <c r="G10" s="22"/>
      <c r="H10" s="25" t="s">
        <v>407</v>
      </c>
      <c r="I10" s="25" t="s">
        <v>407</v>
      </c>
      <c r="J10" s="25" t="s">
        <v>407</v>
      </c>
      <c r="K10" s="25" t="s">
        <v>407</v>
      </c>
      <c r="L10" s="25" t="s">
        <v>407</v>
      </c>
      <c r="M10" s="25" t="s">
        <v>407</v>
      </c>
      <c r="N10" s="25" t="s">
        <v>407</v>
      </c>
      <c r="O10" s="25" t="s">
        <v>407</v>
      </c>
      <c r="P10" s="25" t="s">
        <v>407</v>
      </c>
      <c r="Q10" s="25" t="s">
        <v>407</v>
      </c>
      <c r="R10" s="32" t="s">
        <v>407</v>
      </c>
      <c r="Y10" s="25" t="s">
        <v>407</v>
      </c>
      <c r="Z10" s="25" t="s">
        <v>407</v>
      </c>
      <c r="AA10" s="25" t="s">
        <v>407</v>
      </c>
      <c r="AB10" s="25" t="s">
        <v>407</v>
      </c>
      <c r="AC10" s="32" t="s">
        <v>407</v>
      </c>
      <c r="AD10" s="23" t="s">
        <v>407</v>
      </c>
      <c r="AE10" s="23" t="s">
        <v>407</v>
      </c>
      <c r="AF10" s="23" t="s">
        <v>407</v>
      </c>
      <c r="AG10" s="23" t="s">
        <v>407</v>
      </c>
      <c r="AH10" s="23" t="s">
        <v>407</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427</v>
      </c>
      <c r="AX10" s="30" t="str">
        <f t="shared" si="1"/>
        <v>---</v>
      </c>
      <c r="AY10" s="51" t="e">
        <f>VALUE(IF(AX10="---","",VLOOKUP(AX10,List1678[],2,FALSE)))</f>
        <v>#VALUE!</v>
      </c>
      <c r="AZ10" s="1" t="str">
        <f t="shared" si="2"/>
        <v>---</v>
      </c>
      <c r="BA10" s="1" t="e">
        <f>VALUE(IF(AZ10="---","",VLOOKUP(AZ10,List1678[],2,FALSE)))</f>
        <v>#VALUE!</v>
      </c>
      <c r="BB10" s="1" t="str">
        <f t="shared" si="3"/>
        <v>---</v>
      </c>
      <c r="BC10" s="1" t="str">
        <f t="shared" si="4"/>
        <v>---</v>
      </c>
      <c r="BI10" s="29" t="s">
        <v>427</v>
      </c>
      <c r="BJ10" s="162" t="str">
        <f>IF(H10="---","",VLOOKUP(H10,List1678[],2,FALSE))</f>
        <v/>
      </c>
      <c r="BK10" s="162" t="str">
        <f>IF(I10="---","",VLOOKUP(I10,List1678[],2,FALSE))</f>
        <v/>
      </c>
      <c r="BL10" s="162" t="str">
        <f>IF(J10="---","",VLOOKUP(J10,List1678[],2,FALSE))</f>
        <v/>
      </c>
      <c r="BM10" s="162" t="str">
        <f>IF(K10="---","",VLOOKUP(K10,List1678[],2,FALSE))</f>
        <v/>
      </c>
      <c r="BN10" s="162" t="str">
        <f>IF(L10="---","",VLOOKUP(L10,List1678[],2,FALSE))</f>
        <v/>
      </c>
      <c r="BO10" s="162" t="str">
        <f>IF(M10="---","",VLOOKUP(M10,List1678[],2,FALSE))</f>
        <v/>
      </c>
      <c r="BP10" s="162" t="str">
        <f>IF(N10="---","",VLOOKUP(N10,List1678[],2,FALSE))</f>
        <v/>
      </c>
      <c r="BQ10" s="162" t="str">
        <f>IF(O10="---","",VLOOKUP(O10,List1678[],2,FALSE))</f>
        <v/>
      </c>
      <c r="BR10" s="162" t="str">
        <f>IF(P10="---","",VLOOKUP(P10,List1678[],2,FALSE))</f>
        <v/>
      </c>
      <c r="BS10" s="162" t="str">
        <f>IF(Q10="---","",VLOOKUP(Q10,List1678[],2,FALSE))</f>
        <v/>
      </c>
      <c r="BT10" s="162" t="str">
        <f>IF(R10="---","",VLOOKUP(R10,List1678[],2,FALSE))</f>
        <v/>
      </c>
      <c r="BU10" s="29" t="s">
        <v>427</v>
      </c>
      <c r="BV10" s="162" t="str">
        <f>IF(Y10="---","",VLOOKUP(Y10,List1678[],2,FALSE))</f>
        <v/>
      </c>
      <c r="BW10" s="162" t="str">
        <f>IF(Z10="---","",VLOOKUP(Z10,List1678[],2,FALSE))</f>
        <v/>
      </c>
      <c r="BX10" s="162" t="str">
        <f>IF(AA10="---","",VLOOKUP(AA10,List1678[],2,FALSE))</f>
        <v/>
      </c>
      <c r="BY10" s="162" t="str">
        <f>IF(AB10="---","",VLOOKUP(AB10,List1678[],2,FALSE))</f>
        <v/>
      </c>
      <c r="BZ10" s="162" t="str">
        <f>IF(AC10="---","",VLOOKUP(AC10,List1678[],2,FALSE))</f>
        <v/>
      </c>
      <c r="CA10" s="162" t="str">
        <f>IF(AD10="---","",VLOOKUP(AD10,List1678[],2,FALSE))</f>
        <v/>
      </c>
      <c r="CB10" s="162" t="str">
        <f>IF(AE10="---","",VLOOKUP(AE10,List1678[],2,FALSE))</f>
        <v/>
      </c>
      <c r="CC10" s="162" t="str">
        <f>IF(AF10="---","",VLOOKUP(AF10,List1678[],2,FALSE))</f>
        <v/>
      </c>
      <c r="CD10" s="162" t="str">
        <f>IF(AG10="---","",VLOOKUP(AG10,List1678[],2,FALSE))</f>
        <v/>
      </c>
      <c r="CE10" s="162" t="str">
        <f>IF(AH10="---","",VLOOKUP(AH10,List1678[],2,FALSE))</f>
        <v/>
      </c>
    </row>
    <row r="11" spans="2:92" ht="13.5" customHeight="1" thickBot="1">
      <c r="B11" s="196"/>
      <c r="C11" s="200"/>
      <c r="D11" s="201"/>
      <c r="E11" s="20" t="s">
        <v>428</v>
      </c>
      <c r="F11" s="21"/>
      <c r="G11" s="22"/>
      <c r="H11" s="25" t="s">
        <v>407</v>
      </c>
      <c r="I11" s="25" t="s">
        <v>407</v>
      </c>
      <c r="J11" s="25" t="s">
        <v>407</v>
      </c>
      <c r="K11" s="25" t="s">
        <v>407</v>
      </c>
      <c r="L11" s="25" t="s">
        <v>407</v>
      </c>
      <c r="M11" s="25" t="s">
        <v>407</v>
      </c>
      <c r="N11" s="25" t="s">
        <v>407</v>
      </c>
      <c r="O11" s="25" t="s">
        <v>407</v>
      </c>
      <c r="P11" s="25" t="s">
        <v>407</v>
      </c>
      <c r="Q11" s="25" t="s">
        <v>407</v>
      </c>
      <c r="R11" s="32" t="s">
        <v>407</v>
      </c>
      <c r="Y11" s="25" t="s">
        <v>407</v>
      </c>
      <c r="Z11" s="25" t="s">
        <v>407</v>
      </c>
      <c r="AA11" s="25" t="s">
        <v>407</v>
      </c>
      <c r="AB11" s="25" t="s">
        <v>407</v>
      </c>
      <c r="AC11" s="32" t="s">
        <v>407</v>
      </c>
      <c r="AD11" s="23" t="s">
        <v>407</v>
      </c>
      <c r="AE11" s="23" t="s">
        <v>407</v>
      </c>
      <c r="AF11" s="23" t="s">
        <v>407</v>
      </c>
      <c r="AG11" s="23" t="s">
        <v>407</v>
      </c>
      <c r="AH11" s="23" t="s">
        <v>407</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429</v>
      </c>
      <c r="AX11" s="30" t="str">
        <f t="shared" si="1"/>
        <v>---</v>
      </c>
      <c r="AY11" s="51" t="e">
        <f>VALUE(IF(AX11="---","",VLOOKUP(AX11,List1678[],2,FALSE)))</f>
        <v>#VALUE!</v>
      </c>
      <c r="AZ11" s="1" t="str">
        <f t="shared" si="2"/>
        <v>---</v>
      </c>
      <c r="BA11" s="1" t="e">
        <f>VALUE(IF(AZ11="---","",VLOOKUP(AZ11,List1678[],2,FALSE)))</f>
        <v>#VALUE!</v>
      </c>
      <c r="BB11" s="1" t="str">
        <f t="shared" si="3"/>
        <v>---</v>
      </c>
      <c r="BC11" s="1" t="str">
        <f t="shared" si="4"/>
        <v>---</v>
      </c>
      <c r="BI11" s="29" t="s">
        <v>429</v>
      </c>
      <c r="BJ11" s="162" t="str">
        <f>IF(H11="---","",VLOOKUP(H11,List1678[],2,FALSE))</f>
        <v/>
      </c>
      <c r="BK11" s="162" t="str">
        <f>IF(I11="---","",VLOOKUP(I11,List1678[],2,FALSE))</f>
        <v/>
      </c>
      <c r="BL11" s="162" t="str">
        <f>IF(J11="---","",VLOOKUP(J11,List1678[],2,FALSE))</f>
        <v/>
      </c>
      <c r="BM11" s="162" t="str">
        <f>IF(K11="---","",VLOOKUP(K11,List1678[],2,FALSE))</f>
        <v/>
      </c>
      <c r="BN11" s="162" t="str">
        <f>IF(L11="---","",VLOOKUP(L11,List1678[],2,FALSE))</f>
        <v/>
      </c>
      <c r="BO11" s="162" t="str">
        <f>IF(M11="---","",VLOOKUP(M11,List1678[],2,FALSE))</f>
        <v/>
      </c>
      <c r="BP11" s="162" t="str">
        <f>IF(N11="---","",VLOOKUP(N11,List1678[],2,FALSE))</f>
        <v/>
      </c>
      <c r="BQ11" s="162" t="str">
        <f>IF(O11="---","",VLOOKUP(O11,List1678[],2,FALSE))</f>
        <v/>
      </c>
      <c r="BR11" s="162" t="str">
        <f>IF(P11="---","",VLOOKUP(P11,List1678[],2,FALSE))</f>
        <v/>
      </c>
      <c r="BS11" s="162" t="str">
        <f>IF(Q11="---","",VLOOKUP(Q11,List1678[],2,FALSE))</f>
        <v/>
      </c>
      <c r="BT11" s="162" t="str">
        <f>IF(R11="---","",VLOOKUP(R11,List1678[],2,FALSE))</f>
        <v/>
      </c>
      <c r="BU11" s="29" t="s">
        <v>429</v>
      </c>
      <c r="BV11" s="162" t="str">
        <f>IF(Y11="---","",VLOOKUP(Y11,List1678[],2,FALSE))</f>
        <v/>
      </c>
      <c r="BW11" s="162" t="str">
        <f>IF(Z11="---","",VLOOKUP(Z11,List1678[],2,FALSE))</f>
        <v/>
      </c>
      <c r="BX11" s="162" t="str">
        <f>IF(AA11="---","",VLOOKUP(AA11,List1678[],2,FALSE))</f>
        <v/>
      </c>
      <c r="BY11" s="162" t="str">
        <f>IF(AB11="---","",VLOOKUP(AB11,List1678[],2,FALSE))</f>
        <v/>
      </c>
      <c r="BZ11" s="162" t="str">
        <f>IF(AC11="---","",VLOOKUP(AC11,List1678[],2,FALSE))</f>
        <v/>
      </c>
      <c r="CA11" s="162" t="str">
        <f>IF(AD11="---","",VLOOKUP(AD11,List1678[],2,FALSE))</f>
        <v/>
      </c>
      <c r="CB11" s="162" t="str">
        <f>IF(AE11="---","",VLOOKUP(AE11,List1678[],2,FALSE))</f>
        <v/>
      </c>
      <c r="CC11" s="162" t="str">
        <f>IF(AF11="---","",VLOOKUP(AF11,List1678[],2,FALSE))</f>
        <v/>
      </c>
      <c r="CD11" s="162" t="str">
        <f>IF(AG11="---","",VLOOKUP(AG11,List1678[],2,FALSE))</f>
        <v/>
      </c>
      <c r="CE11" s="162" t="str">
        <f>IF(AH11="---","",VLOOKUP(AH11,List1678[],2,FALSE))</f>
        <v/>
      </c>
    </row>
    <row r="12" spans="2:92" ht="13.5" customHeight="1" thickBot="1">
      <c r="B12" s="196"/>
      <c r="C12" s="200" t="s">
        <v>430</v>
      </c>
      <c r="D12" s="201"/>
      <c r="E12" s="20" t="s">
        <v>431</v>
      </c>
      <c r="F12" s="21"/>
      <c r="G12" s="22"/>
      <c r="H12" s="25" t="s">
        <v>407</v>
      </c>
      <c r="I12" s="25" t="s">
        <v>407</v>
      </c>
      <c r="J12" s="25" t="s">
        <v>407</v>
      </c>
      <c r="K12" s="25" t="s">
        <v>407</v>
      </c>
      <c r="L12" s="25" t="s">
        <v>407</v>
      </c>
      <c r="M12" s="25" t="s">
        <v>407</v>
      </c>
      <c r="N12" s="25" t="s">
        <v>407</v>
      </c>
      <c r="O12" s="25" t="s">
        <v>407</v>
      </c>
      <c r="P12" s="25" t="s">
        <v>407</v>
      </c>
      <c r="Q12" s="25" t="s">
        <v>407</v>
      </c>
      <c r="R12" s="32" t="s">
        <v>407</v>
      </c>
      <c r="Y12" s="25" t="s">
        <v>407</v>
      </c>
      <c r="Z12" s="25" t="s">
        <v>407</v>
      </c>
      <c r="AA12" s="25" t="s">
        <v>407</v>
      </c>
      <c r="AB12" s="25" t="s">
        <v>407</v>
      </c>
      <c r="AC12" s="32" t="s">
        <v>407</v>
      </c>
      <c r="AD12" s="23" t="s">
        <v>407</v>
      </c>
      <c r="AE12" s="23" t="s">
        <v>407</v>
      </c>
      <c r="AF12" s="23" t="s">
        <v>407</v>
      </c>
      <c r="AG12" s="23" t="s">
        <v>407</v>
      </c>
      <c r="AH12" s="23" t="s">
        <v>407</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432</v>
      </c>
      <c r="AX12" s="30" t="str">
        <f t="shared" si="1"/>
        <v>---</v>
      </c>
      <c r="AY12" s="51" t="e">
        <f>VALUE(IF(AX12="---","",VLOOKUP(AX12,List1678[],2,FALSE)))</f>
        <v>#VALUE!</v>
      </c>
      <c r="AZ12" s="1" t="str">
        <f t="shared" si="2"/>
        <v>---</v>
      </c>
      <c r="BA12" s="1" t="e">
        <f>VALUE(IF(AZ12="---","",VLOOKUP(AZ12,List1678[],2,FALSE)))</f>
        <v>#VALUE!</v>
      </c>
      <c r="BB12" s="1" t="str">
        <f t="shared" si="3"/>
        <v>---</v>
      </c>
      <c r="BC12" s="1" t="str">
        <f t="shared" si="4"/>
        <v>---</v>
      </c>
      <c r="BI12" s="29" t="s">
        <v>432</v>
      </c>
      <c r="BJ12" s="162" t="str">
        <f>IF(H12="---","",VLOOKUP(H12,List1678[],2,FALSE))</f>
        <v/>
      </c>
      <c r="BK12" s="162" t="str">
        <f>IF(I12="---","",VLOOKUP(I12,List1678[],2,FALSE))</f>
        <v/>
      </c>
      <c r="BL12" s="162" t="str">
        <f>IF(J12="---","",VLOOKUP(J12,List1678[],2,FALSE))</f>
        <v/>
      </c>
      <c r="BM12" s="162" t="str">
        <f>IF(K12="---","",VLOOKUP(K12,List1678[],2,FALSE))</f>
        <v/>
      </c>
      <c r="BN12" s="162" t="str">
        <f>IF(L12="---","",VLOOKUP(L12,List1678[],2,FALSE))</f>
        <v/>
      </c>
      <c r="BO12" s="162" t="str">
        <f>IF(M12="---","",VLOOKUP(M12,List1678[],2,FALSE))</f>
        <v/>
      </c>
      <c r="BP12" s="162" t="str">
        <f>IF(N12="---","",VLOOKUP(N12,List1678[],2,FALSE))</f>
        <v/>
      </c>
      <c r="BQ12" s="162" t="str">
        <f>IF(O12="---","",VLOOKUP(O12,List1678[],2,FALSE))</f>
        <v/>
      </c>
      <c r="BR12" s="162" t="str">
        <f>IF(P12="---","",VLOOKUP(P12,List1678[],2,FALSE))</f>
        <v/>
      </c>
      <c r="BS12" s="162" t="str">
        <f>IF(Q12="---","",VLOOKUP(Q12,List1678[],2,FALSE))</f>
        <v/>
      </c>
      <c r="BT12" s="162" t="str">
        <f>IF(R12="---","",VLOOKUP(R12,List1678[],2,FALSE))</f>
        <v/>
      </c>
      <c r="BU12" s="29" t="s">
        <v>432</v>
      </c>
      <c r="BV12" s="162" t="str">
        <f>IF(Y12="---","",VLOOKUP(Y12,List1678[],2,FALSE))</f>
        <v/>
      </c>
      <c r="BW12" s="162" t="str">
        <f>IF(Z12="---","",VLOOKUP(Z12,List1678[],2,FALSE))</f>
        <v/>
      </c>
      <c r="BX12" s="162" t="str">
        <f>IF(AA12="---","",VLOOKUP(AA12,List1678[],2,FALSE))</f>
        <v/>
      </c>
      <c r="BY12" s="162" t="str">
        <f>IF(AB12="---","",VLOOKUP(AB12,List1678[],2,FALSE))</f>
        <v/>
      </c>
      <c r="BZ12" s="162" t="str">
        <f>IF(AC12="---","",VLOOKUP(AC12,List1678[],2,FALSE))</f>
        <v/>
      </c>
      <c r="CA12" s="162" t="str">
        <f>IF(AD12="---","",VLOOKUP(AD12,List1678[],2,FALSE))</f>
        <v/>
      </c>
      <c r="CB12" s="162" t="str">
        <f>IF(AE12="---","",VLOOKUP(AE12,List1678[],2,FALSE))</f>
        <v/>
      </c>
      <c r="CC12" s="162" t="str">
        <f>IF(AF12="---","",VLOOKUP(AF12,List1678[],2,FALSE))</f>
        <v/>
      </c>
      <c r="CD12" s="162" t="str">
        <f>IF(AG12="---","",VLOOKUP(AG12,List1678[],2,FALSE))</f>
        <v/>
      </c>
      <c r="CE12" s="162" t="str">
        <f>IF(AH12="---","",VLOOKUP(AH12,List1678[],2,FALSE))</f>
        <v/>
      </c>
    </row>
    <row r="13" spans="2:92" ht="13.5" customHeight="1" thickBot="1">
      <c r="B13" s="196"/>
      <c r="C13" s="200"/>
      <c r="D13" s="201"/>
      <c r="E13" s="20" t="s">
        <v>433</v>
      </c>
      <c r="F13" s="21"/>
      <c r="G13" s="22"/>
      <c r="H13" s="25" t="s">
        <v>407</v>
      </c>
      <c r="I13" s="25" t="s">
        <v>407</v>
      </c>
      <c r="J13" s="25" t="s">
        <v>407</v>
      </c>
      <c r="K13" s="25" t="s">
        <v>407</v>
      </c>
      <c r="L13" s="25" t="s">
        <v>407</v>
      </c>
      <c r="M13" s="25" t="s">
        <v>407</v>
      </c>
      <c r="N13" s="25" t="s">
        <v>407</v>
      </c>
      <c r="O13" s="25" t="s">
        <v>407</v>
      </c>
      <c r="P13" s="25" t="s">
        <v>407</v>
      </c>
      <c r="Q13" s="25" t="s">
        <v>407</v>
      </c>
      <c r="R13" s="32" t="s">
        <v>407</v>
      </c>
      <c r="Y13" s="25" t="s">
        <v>407</v>
      </c>
      <c r="Z13" s="25" t="s">
        <v>407</v>
      </c>
      <c r="AA13" s="25" t="s">
        <v>407</v>
      </c>
      <c r="AB13" s="25" t="s">
        <v>407</v>
      </c>
      <c r="AC13" s="32" t="s">
        <v>407</v>
      </c>
      <c r="AD13" s="23" t="s">
        <v>407</v>
      </c>
      <c r="AE13" s="23" t="s">
        <v>407</v>
      </c>
      <c r="AF13" s="23" t="s">
        <v>407</v>
      </c>
      <c r="AG13" s="23" t="s">
        <v>407</v>
      </c>
      <c r="AH13" s="23" t="s">
        <v>407</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434</v>
      </c>
      <c r="AX13" s="30" t="str">
        <f t="shared" si="1"/>
        <v>---</v>
      </c>
      <c r="AY13" s="51" t="e">
        <f>VALUE(IF(AX13="---","",VLOOKUP(AX13,List1678[],2,FALSE)))</f>
        <v>#VALUE!</v>
      </c>
      <c r="AZ13" s="1" t="str">
        <f t="shared" si="2"/>
        <v>---</v>
      </c>
      <c r="BA13" s="1" t="e">
        <f>VALUE(IF(AZ13="---","",VLOOKUP(AZ13,List1678[],2,FALSE)))</f>
        <v>#VALUE!</v>
      </c>
      <c r="BB13" s="1" t="str">
        <f t="shared" si="3"/>
        <v>---</v>
      </c>
      <c r="BC13" s="1" t="str">
        <f t="shared" si="4"/>
        <v>---</v>
      </c>
      <c r="BI13" s="29" t="s">
        <v>434</v>
      </c>
      <c r="BJ13" s="162" t="str">
        <f>IF(H13="---","",VLOOKUP(H13,List1678[],2,FALSE))</f>
        <v/>
      </c>
      <c r="BK13" s="162" t="str">
        <f>IF(I13="---","",VLOOKUP(I13,List1678[],2,FALSE))</f>
        <v/>
      </c>
      <c r="BL13" s="162" t="str">
        <f>IF(J13="---","",VLOOKUP(J13,List1678[],2,FALSE))</f>
        <v/>
      </c>
      <c r="BM13" s="162" t="str">
        <f>IF(K13="---","",VLOOKUP(K13,List1678[],2,FALSE))</f>
        <v/>
      </c>
      <c r="BN13" s="162" t="str">
        <f>IF(L13="---","",VLOOKUP(L13,List1678[],2,FALSE))</f>
        <v/>
      </c>
      <c r="BO13" s="162" t="str">
        <f>IF(M13="---","",VLOOKUP(M13,List1678[],2,FALSE))</f>
        <v/>
      </c>
      <c r="BP13" s="162" t="str">
        <f>IF(N13="---","",VLOOKUP(N13,List1678[],2,FALSE))</f>
        <v/>
      </c>
      <c r="BQ13" s="162" t="str">
        <f>IF(O13="---","",VLOOKUP(O13,List1678[],2,FALSE))</f>
        <v/>
      </c>
      <c r="BR13" s="162" t="str">
        <f>IF(P13="---","",VLOOKUP(P13,List1678[],2,FALSE))</f>
        <v/>
      </c>
      <c r="BS13" s="162" t="str">
        <f>IF(Q13="---","",VLOOKUP(Q13,List1678[],2,FALSE))</f>
        <v/>
      </c>
      <c r="BT13" s="162" t="str">
        <f>IF(R13="---","",VLOOKUP(R13,List1678[],2,FALSE))</f>
        <v/>
      </c>
      <c r="BU13" s="29" t="s">
        <v>434</v>
      </c>
      <c r="BV13" s="162" t="str">
        <f>IF(Y13="---","",VLOOKUP(Y13,List1678[],2,FALSE))</f>
        <v/>
      </c>
      <c r="BW13" s="162" t="str">
        <f>IF(Z13="---","",VLOOKUP(Z13,List1678[],2,FALSE))</f>
        <v/>
      </c>
      <c r="BX13" s="162" t="str">
        <f>IF(AA13="---","",VLOOKUP(AA13,List1678[],2,FALSE))</f>
        <v/>
      </c>
      <c r="BY13" s="162" t="str">
        <f>IF(AB13="---","",VLOOKUP(AB13,List1678[],2,FALSE))</f>
        <v/>
      </c>
      <c r="BZ13" s="162" t="str">
        <f>IF(AC13="---","",VLOOKUP(AC13,List1678[],2,FALSE))</f>
        <v/>
      </c>
      <c r="CA13" s="162" t="str">
        <f>IF(AD13="---","",VLOOKUP(AD13,List1678[],2,FALSE))</f>
        <v/>
      </c>
      <c r="CB13" s="162" t="str">
        <f>IF(AE13="---","",VLOOKUP(AE13,List1678[],2,FALSE))</f>
        <v/>
      </c>
      <c r="CC13" s="162" t="str">
        <f>IF(AF13="---","",VLOOKUP(AF13,List1678[],2,FALSE))</f>
        <v/>
      </c>
      <c r="CD13" s="162" t="str">
        <f>IF(AG13="---","",VLOOKUP(AG13,List1678[],2,FALSE))</f>
        <v/>
      </c>
      <c r="CE13" s="162" t="str">
        <f>IF(AH13="---","",VLOOKUP(AH13,List1678[],2,FALSE))</f>
        <v/>
      </c>
    </row>
    <row r="14" spans="2:92" ht="13.5" customHeight="1" thickBot="1">
      <c r="B14" s="196"/>
      <c r="C14" s="200"/>
      <c r="D14" s="201"/>
      <c r="E14" s="20" t="s">
        <v>435</v>
      </c>
      <c r="F14" s="21"/>
      <c r="G14" s="22"/>
      <c r="H14" s="25" t="s">
        <v>407</v>
      </c>
      <c r="I14" s="25" t="s">
        <v>407</v>
      </c>
      <c r="J14" s="25" t="s">
        <v>407</v>
      </c>
      <c r="K14" s="25" t="s">
        <v>407</v>
      </c>
      <c r="L14" s="25" t="s">
        <v>407</v>
      </c>
      <c r="M14" s="25" t="s">
        <v>407</v>
      </c>
      <c r="N14" s="25" t="s">
        <v>407</v>
      </c>
      <c r="O14" s="25" t="s">
        <v>407</v>
      </c>
      <c r="P14" s="25" t="s">
        <v>407</v>
      </c>
      <c r="Q14" s="25" t="s">
        <v>407</v>
      </c>
      <c r="R14" s="32" t="s">
        <v>407</v>
      </c>
      <c r="Y14" s="25" t="s">
        <v>407</v>
      </c>
      <c r="Z14" s="25" t="s">
        <v>407</v>
      </c>
      <c r="AA14" s="25" t="s">
        <v>407</v>
      </c>
      <c r="AB14" s="25" t="s">
        <v>407</v>
      </c>
      <c r="AC14" s="32" t="s">
        <v>407</v>
      </c>
      <c r="AD14" s="23" t="s">
        <v>407</v>
      </c>
      <c r="AE14" s="23" t="s">
        <v>407</v>
      </c>
      <c r="AF14" s="23" t="s">
        <v>407</v>
      </c>
      <c r="AG14" s="23" t="s">
        <v>407</v>
      </c>
      <c r="AH14" s="23" t="s">
        <v>407</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436</v>
      </c>
      <c r="AX14" s="30" t="str">
        <f t="shared" si="1"/>
        <v>---</v>
      </c>
      <c r="AY14" s="51" t="e">
        <f>VALUE(IF(AX14="---","",VLOOKUP(AX14,List1678[],2,FALSE)))</f>
        <v>#VALUE!</v>
      </c>
      <c r="AZ14" s="1" t="str">
        <f t="shared" si="2"/>
        <v>---</v>
      </c>
      <c r="BA14" s="1" t="e">
        <f>VALUE(IF(AZ14="---","",VLOOKUP(AZ14,List1678[],2,FALSE)))</f>
        <v>#VALUE!</v>
      </c>
      <c r="BB14" s="1" t="str">
        <f t="shared" si="3"/>
        <v>---</v>
      </c>
      <c r="BC14" s="1" t="str">
        <f t="shared" si="4"/>
        <v>---</v>
      </c>
      <c r="BI14" s="29" t="s">
        <v>436</v>
      </c>
      <c r="BJ14" s="162" t="str">
        <f>IF(H14="---","",VLOOKUP(H14,List1678[],2,FALSE))</f>
        <v/>
      </c>
      <c r="BK14" s="162" t="str">
        <f>IF(I14="---","",VLOOKUP(I14,List1678[],2,FALSE))</f>
        <v/>
      </c>
      <c r="BL14" s="162" t="str">
        <f>IF(J14="---","",VLOOKUP(J14,List1678[],2,FALSE))</f>
        <v/>
      </c>
      <c r="BM14" s="162" t="str">
        <f>IF(K14="---","",VLOOKUP(K14,List1678[],2,FALSE))</f>
        <v/>
      </c>
      <c r="BN14" s="162" t="str">
        <f>IF(L14="---","",VLOOKUP(L14,List1678[],2,FALSE))</f>
        <v/>
      </c>
      <c r="BO14" s="162" t="str">
        <f>IF(M14="---","",VLOOKUP(M14,List1678[],2,FALSE))</f>
        <v/>
      </c>
      <c r="BP14" s="162" t="str">
        <f>IF(N14="---","",VLOOKUP(N14,List1678[],2,FALSE))</f>
        <v/>
      </c>
      <c r="BQ14" s="162" t="str">
        <f>IF(O14="---","",VLOOKUP(O14,List1678[],2,FALSE))</f>
        <v/>
      </c>
      <c r="BR14" s="162" t="str">
        <f>IF(P14="---","",VLOOKUP(P14,List1678[],2,FALSE))</f>
        <v/>
      </c>
      <c r="BS14" s="162" t="str">
        <f>IF(Q14="---","",VLOOKUP(Q14,List1678[],2,FALSE))</f>
        <v/>
      </c>
      <c r="BT14" s="162" t="str">
        <f>IF(R14="---","",VLOOKUP(R14,List1678[],2,FALSE))</f>
        <v/>
      </c>
      <c r="BU14" s="29" t="s">
        <v>436</v>
      </c>
      <c r="BV14" s="162" t="str">
        <f>IF(Y14="---","",VLOOKUP(Y14,List1678[],2,FALSE))</f>
        <v/>
      </c>
      <c r="BW14" s="162" t="str">
        <f>IF(Z14="---","",VLOOKUP(Z14,List1678[],2,FALSE))</f>
        <v/>
      </c>
      <c r="BX14" s="162" t="str">
        <f>IF(AA14="---","",VLOOKUP(AA14,List1678[],2,FALSE))</f>
        <v/>
      </c>
      <c r="BY14" s="162" t="str">
        <f>IF(AB14="---","",VLOOKUP(AB14,List1678[],2,FALSE))</f>
        <v/>
      </c>
      <c r="BZ14" s="162" t="str">
        <f>IF(AC14="---","",VLOOKUP(AC14,List1678[],2,FALSE))</f>
        <v/>
      </c>
      <c r="CA14" s="162" t="str">
        <f>IF(AD14="---","",VLOOKUP(AD14,List1678[],2,FALSE))</f>
        <v/>
      </c>
      <c r="CB14" s="162" t="str">
        <f>IF(AE14="---","",VLOOKUP(AE14,List1678[],2,FALSE))</f>
        <v/>
      </c>
      <c r="CC14" s="162" t="str">
        <f>IF(AF14="---","",VLOOKUP(AF14,List1678[],2,FALSE))</f>
        <v/>
      </c>
      <c r="CD14" s="162" t="str">
        <f>IF(AG14="---","",VLOOKUP(AG14,List1678[],2,FALSE))</f>
        <v/>
      </c>
      <c r="CE14" s="162" t="str">
        <f>IF(AH14="---","",VLOOKUP(AH14,List1678[],2,FALSE))</f>
        <v/>
      </c>
    </row>
    <row r="15" spans="2:92" ht="13.5" customHeight="1" thickBot="1">
      <c r="B15" s="196"/>
      <c r="C15" s="200" t="s">
        <v>437</v>
      </c>
      <c r="D15" s="201"/>
      <c r="E15" s="20" t="s">
        <v>438</v>
      </c>
      <c r="F15" s="21"/>
      <c r="G15" s="22"/>
      <c r="H15" s="25" t="s">
        <v>407</v>
      </c>
      <c r="I15" s="25" t="s">
        <v>407</v>
      </c>
      <c r="J15" s="25" t="s">
        <v>407</v>
      </c>
      <c r="K15" s="25" t="s">
        <v>407</v>
      </c>
      <c r="L15" s="25" t="s">
        <v>407</v>
      </c>
      <c r="M15" s="25" t="s">
        <v>407</v>
      </c>
      <c r="N15" s="25" t="s">
        <v>407</v>
      </c>
      <c r="O15" s="25" t="s">
        <v>407</v>
      </c>
      <c r="P15" s="25" t="s">
        <v>407</v>
      </c>
      <c r="Q15" s="25" t="s">
        <v>407</v>
      </c>
      <c r="R15" s="32" t="s">
        <v>407</v>
      </c>
      <c r="Y15" s="25" t="s">
        <v>407</v>
      </c>
      <c r="Z15" s="25" t="s">
        <v>407</v>
      </c>
      <c r="AA15" s="25" t="s">
        <v>407</v>
      </c>
      <c r="AB15" s="25" t="s">
        <v>407</v>
      </c>
      <c r="AC15" s="32" t="s">
        <v>407</v>
      </c>
      <c r="AD15" s="23" t="s">
        <v>407</v>
      </c>
      <c r="AE15" s="23" t="s">
        <v>407</v>
      </c>
      <c r="AF15" s="23" t="s">
        <v>407</v>
      </c>
      <c r="AG15" s="23" t="s">
        <v>407</v>
      </c>
      <c r="AH15" s="23" t="s">
        <v>407</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V15" s="28"/>
      <c r="AW15" s="29" t="s">
        <v>439</v>
      </c>
      <c r="AX15" s="30" t="str">
        <f t="shared" si="1"/>
        <v>---</v>
      </c>
      <c r="AY15" s="51" t="e">
        <f>VALUE(IF(AX15="---","",VLOOKUP(AX15,List1678[],2,FALSE)))</f>
        <v>#VALUE!</v>
      </c>
      <c r="AZ15" s="1" t="str">
        <f t="shared" si="2"/>
        <v>---</v>
      </c>
      <c r="BA15" s="1" t="e">
        <f>VALUE(IF(AZ15="---","",VLOOKUP(AZ15,List1678[],2,FALSE)))</f>
        <v>#VALUE!</v>
      </c>
      <c r="BB15" s="1" t="str">
        <f t="shared" si="3"/>
        <v>---</v>
      </c>
      <c r="BC15" s="1" t="str">
        <f t="shared" si="4"/>
        <v>---</v>
      </c>
      <c r="BI15" s="29" t="s">
        <v>439</v>
      </c>
      <c r="BJ15" s="162" t="str">
        <f>IF(H15="---","",VLOOKUP(H15,List1678[],2,FALSE))</f>
        <v/>
      </c>
      <c r="BK15" s="162" t="str">
        <f>IF(I15="---","",VLOOKUP(I15,List1678[],2,FALSE))</f>
        <v/>
      </c>
      <c r="BL15" s="162" t="str">
        <f>IF(J15="---","",VLOOKUP(J15,List1678[],2,FALSE))</f>
        <v/>
      </c>
      <c r="BM15" s="162" t="str">
        <f>IF(K15="---","",VLOOKUP(K15,List1678[],2,FALSE))</f>
        <v/>
      </c>
      <c r="BN15" s="162" t="str">
        <f>IF(L15="---","",VLOOKUP(L15,List1678[],2,FALSE))</f>
        <v/>
      </c>
      <c r="BO15" s="162" t="str">
        <f>IF(M15="---","",VLOOKUP(M15,List1678[],2,FALSE))</f>
        <v/>
      </c>
      <c r="BP15" s="162" t="str">
        <f>IF(N15="---","",VLOOKUP(N15,List1678[],2,FALSE))</f>
        <v/>
      </c>
      <c r="BQ15" s="162" t="str">
        <f>IF(O15="---","",VLOOKUP(O15,List1678[],2,FALSE))</f>
        <v/>
      </c>
      <c r="BR15" s="162" t="str">
        <f>IF(P15="---","",VLOOKUP(P15,List1678[],2,FALSE))</f>
        <v/>
      </c>
      <c r="BS15" s="162" t="str">
        <f>IF(Q15="---","",VLOOKUP(Q15,List1678[],2,FALSE))</f>
        <v/>
      </c>
      <c r="BT15" s="162" t="str">
        <f>IF(R15="---","",VLOOKUP(R15,List1678[],2,FALSE))</f>
        <v/>
      </c>
      <c r="BU15" s="29" t="s">
        <v>439</v>
      </c>
      <c r="BV15" s="162" t="str">
        <f>IF(Y15="---","",VLOOKUP(Y15,List1678[],2,FALSE))</f>
        <v/>
      </c>
      <c r="BW15" s="162" t="str">
        <f>IF(Z15="---","",VLOOKUP(Z15,List1678[],2,FALSE))</f>
        <v/>
      </c>
      <c r="BX15" s="162" t="str">
        <f>IF(AA15="---","",VLOOKUP(AA15,List1678[],2,FALSE))</f>
        <v/>
      </c>
      <c r="BY15" s="162" t="str">
        <f>IF(AB15="---","",VLOOKUP(AB15,List1678[],2,FALSE))</f>
        <v/>
      </c>
      <c r="BZ15" s="162" t="str">
        <f>IF(AC15="---","",VLOOKUP(AC15,List1678[],2,FALSE))</f>
        <v/>
      </c>
      <c r="CA15" s="162" t="str">
        <f>IF(AD15="---","",VLOOKUP(AD15,List1678[],2,FALSE))</f>
        <v/>
      </c>
      <c r="CB15" s="162" t="str">
        <f>IF(AE15="---","",VLOOKUP(AE15,List1678[],2,FALSE))</f>
        <v/>
      </c>
      <c r="CC15" s="162" t="str">
        <f>IF(AF15="---","",VLOOKUP(AF15,List1678[],2,FALSE))</f>
        <v/>
      </c>
      <c r="CD15" s="162" t="str">
        <f>IF(AG15="---","",VLOOKUP(AG15,List1678[],2,FALSE))</f>
        <v/>
      </c>
      <c r="CE15" s="162" t="str">
        <f>IF(AH15="---","",VLOOKUP(AH15,List1678[],2,FALSE))</f>
        <v/>
      </c>
    </row>
    <row r="16" spans="2:92" ht="13.5" customHeight="1" thickBot="1">
      <c r="B16" s="196"/>
      <c r="C16" s="200"/>
      <c r="D16" s="201"/>
      <c r="E16" s="20" t="s">
        <v>440</v>
      </c>
      <c r="F16" s="21"/>
      <c r="G16" s="22"/>
      <c r="H16" s="25" t="s">
        <v>407</v>
      </c>
      <c r="I16" s="25" t="s">
        <v>407</v>
      </c>
      <c r="J16" s="25" t="s">
        <v>407</v>
      </c>
      <c r="K16" s="25" t="s">
        <v>407</v>
      </c>
      <c r="L16" s="25" t="s">
        <v>407</v>
      </c>
      <c r="M16" s="25" t="s">
        <v>407</v>
      </c>
      <c r="N16" s="25" t="s">
        <v>407</v>
      </c>
      <c r="O16" s="25" t="s">
        <v>407</v>
      </c>
      <c r="P16" s="25" t="s">
        <v>407</v>
      </c>
      <c r="Q16" s="25" t="s">
        <v>407</v>
      </c>
      <c r="R16" s="32" t="s">
        <v>407</v>
      </c>
      <c r="Y16" s="25" t="s">
        <v>407</v>
      </c>
      <c r="Z16" s="25" t="s">
        <v>407</v>
      </c>
      <c r="AA16" s="25" t="s">
        <v>407</v>
      </c>
      <c r="AB16" s="25" t="s">
        <v>407</v>
      </c>
      <c r="AC16" s="32" t="s">
        <v>407</v>
      </c>
      <c r="AD16" s="23" t="s">
        <v>407</v>
      </c>
      <c r="AE16" s="23" t="s">
        <v>407</v>
      </c>
      <c r="AF16" s="23" t="s">
        <v>407</v>
      </c>
      <c r="AG16" s="23" t="s">
        <v>407</v>
      </c>
      <c r="AH16" s="23" t="s">
        <v>407</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V16" s="28"/>
      <c r="AW16" s="29" t="s">
        <v>441</v>
      </c>
      <c r="AX16" s="30" t="str">
        <f t="shared" si="1"/>
        <v>---</v>
      </c>
      <c r="AY16" s="51" t="e">
        <f>VALUE(IF(AX16="---","",VLOOKUP(AX16,List1678[],2,FALSE)))</f>
        <v>#VALUE!</v>
      </c>
      <c r="AZ16" s="1" t="str">
        <f t="shared" si="2"/>
        <v>---</v>
      </c>
      <c r="BA16" s="1" t="e">
        <f>VALUE(IF(AZ16="---","",VLOOKUP(AZ16,List1678[],2,FALSE)))</f>
        <v>#VALUE!</v>
      </c>
      <c r="BB16" s="1" t="str">
        <f t="shared" si="3"/>
        <v>---</v>
      </c>
      <c r="BC16" s="1" t="str">
        <f t="shared" si="4"/>
        <v>---</v>
      </c>
      <c r="BI16" s="29" t="s">
        <v>441</v>
      </c>
      <c r="BJ16" s="162" t="str">
        <f>IF(H16="---","",VLOOKUP(H16,List1678[],2,FALSE))</f>
        <v/>
      </c>
      <c r="BK16" s="162" t="str">
        <f>IF(I16="---","",VLOOKUP(I16,List1678[],2,FALSE))</f>
        <v/>
      </c>
      <c r="BL16" s="162" t="str">
        <f>IF(J16="---","",VLOOKUP(J16,List1678[],2,FALSE))</f>
        <v/>
      </c>
      <c r="BM16" s="162" t="str">
        <f>IF(K16="---","",VLOOKUP(K16,List1678[],2,FALSE))</f>
        <v/>
      </c>
      <c r="BN16" s="162" t="str">
        <f>IF(L16="---","",VLOOKUP(L16,List1678[],2,FALSE))</f>
        <v/>
      </c>
      <c r="BO16" s="162" t="str">
        <f>IF(M16="---","",VLOOKUP(M16,List1678[],2,FALSE))</f>
        <v/>
      </c>
      <c r="BP16" s="162" t="str">
        <f>IF(N16="---","",VLOOKUP(N16,List1678[],2,FALSE))</f>
        <v/>
      </c>
      <c r="BQ16" s="162" t="str">
        <f>IF(O16="---","",VLOOKUP(O16,List1678[],2,FALSE))</f>
        <v/>
      </c>
      <c r="BR16" s="162" t="str">
        <f>IF(P16="---","",VLOOKUP(P16,List1678[],2,FALSE))</f>
        <v/>
      </c>
      <c r="BS16" s="162" t="str">
        <f>IF(Q16="---","",VLOOKUP(Q16,List1678[],2,FALSE))</f>
        <v/>
      </c>
      <c r="BT16" s="162" t="str">
        <f>IF(R16="---","",VLOOKUP(R16,List1678[],2,FALSE))</f>
        <v/>
      </c>
      <c r="BU16" s="29" t="s">
        <v>441</v>
      </c>
      <c r="BV16" s="162" t="str">
        <f>IF(Y16="---","",VLOOKUP(Y16,List1678[],2,FALSE))</f>
        <v/>
      </c>
      <c r="BW16" s="162" t="str">
        <f>IF(Z16="---","",VLOOKUP(Z16,List1678[],2,FALSE))</f>
        <v/>
      </c>
      <c r="BX16" s="162" t="str">
        <f>IF(AA16="---","",VLOOKUP(AA16,List1678[],2,FALSE))</f>
        <v/>
      </c>
      <c r="BY16" s="162" t="str">
        <f>IF(AB16="---","",VLOOKUP(AB16,List1678[],2,FALSE))</f>
        <v/>
      </c>
      <c r="BZ16" s="162" t="str">
        <f>IF(AC16="---","",VLOOKUP(AC16,List1678[],2,FALSE))</f>
        <v/>
      </c>
      <c r="CA16" s="162" t="str">
        <f>IF(AD16="---","",VLOOKUP(AD16,List1678[],2,FALSE))</f>
        <v/>
      </c>
      <c r="CB16" s="162" t="str">
        <f>IF(AE16="---","",VLOOKUP(AE16,List1678[],2,FALSE))</f>
        <v/>
      </c>
      <c r="CC16" s="162" t="str">
        <f>IF(AF16="---","",VLOOKUP(AF16,List1678[],2,FALSE))</f>
        <v/>
      </c>
      <c r="CD16" s="162" t="str">
        <f>IF(AG16="---","",VLOOKUP(AG16,List1678[],2,FALSE))</f>
        <v/>
      </c>
      <c r="CE16" s="162" t="str">
        <f>IF(AH16="---","",VLOOKUP(AH16,List1678[],2,FALSE))</f>
        <v/>
      </c>
    </row>
    <row r="17" spans="2:91" s="8" customFormat="1" ht="13.5" customHeight="1" thickBot="1">
      <c r="B17" s="196"/>
      <c r="C17" s="200"/>
      <c r="D17" s="201"/>
      <c r="E17" s="20" t="s">
        <v>442</v>
      </c>
      <c r="F17" s="21"/>
      <c r="G17" s="22"/>
      <c r="H17" s="25" t="s">
        <v>407</v>
      </c>
      <c r="I17" s="25" t="s">
        <v>407</v>
      </c>
      <c r="J17" s="25" t="s">
        <v>407</v>
      </c>
      <c r="K17" s="25" t="s">
        <v>407</v>
      </c>
      <c r="L17" s="25" t="s">
        <v>407</v>
      </c>
      <c r="M17" s="25" t="s">
        <v>407</v>
      </c>
      <c r="N17" s="25" t="s">
        <v>407</v>
      </c>
      <c r="O17" s="25" t="s">
        <v>407</v>
      </c>
      <c r="P17" s="25" t="s">
        <v>407</v>
      </c>
      <c r="Q17" s="25" t="s">
        <v>407</v>
      </c>
      <c r="R17" s="32" t="s">
        <v>407</v>
      </c>
      <c r="S17" s="1"/>
      <c r="T17" s="1"/>
      <c r="U17" s="1"/>
      <c r="V17" s="1"/>
      <c r="W17" s="1"/>
      <c r="X17" s="1"/>
      <c r="Y17" s="25" t="s">
        <v>407</v>
      </c>
      <c r="Z17" s="25" t="s">
        <v>407</v>
      </c>
      <c r="AA17" s="25" t="s">
        <v>407</v>
      </c>
      <c r="AB17" s="25" t="s">
        <v>407</v>
      </c>
      <c r="AC17" s="32" t="s">
        <v>407</v>
      </c>
      <c r="AD17" s="23" t="s">
        <v>407</v>
      </c>
      <c r="AE17" s="23" t="s">
        <v>407</v>
      </c>
      <c r="AF17" s="23" t="s">
        <v>407</v>
      </c>
      <c r="AG17" s="23" t="s">
        <v>407</v>
      </c>
      <c r="AH17" s="23" t="s">
        <v>407</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443</v>
      </c>
      <c r="AX17" s="30" t="str">
        <f t="shared" si="1"/>
        <v>---</v>
      </c>
      <c r="AY17" s="51" t="e">
        <f>VALUE(IF(AX17="---","",VLOOKUP(AX17,List1678[],2,FALSE)))</f>
        <v>#VALUE!</v>
      </c>
      <c r="AZ17" s="1" t="str">
        <f t="shared" si="2"/>
        <v>---</v>
      </c>
      <c r="BA17" s="1" t="e">
        <f>VALUE(IF(AZ17="---","",VLOOKUP(AZ17,List1678[],2,FALSE)))</f>
        <v>#VALUE!</v>
      </c>
      <c r="BB17" s="1" t="str">
        <f t="shared" si="3"/>
        <v>---</v>
      </c>
      <c r="BC17" s="1" t="str">
        <f t="shared" si="4"/>
        <v>---</v>
      </c>
      <c r="BD17" s="1"/>
      <c r="BE17" s="1"/>
      <c r="BF17" s="1"/>
      <c r="BG17" s="1"/>
      <c r="BH17" s="1"/>
      <c r="BI17" s="29" t="s">
        <v>443</v>
      </c>
      <c r="BJ17" s="162" t="str">
        <f>IF(H17="---","",VLOOKUP(H17,List1678[],2,FALSE))</f>
        <v/>
      </c>
      <c r="BK17" s="162" t="str">
        <f>IF(I17="---","",VLOOKUP(I17,List1678[],2,FALSE))</f>
        <v/>
      </c>
      <c r="BL17" s="162" t="str">
        <f>IF(J17="---","",VLOOKUP(J17,List1678[],2,FALSE))</f>
        <v/>
      </c>
      <c r="BM17" s="162" t="str">
        <f>IF(K17="---","",VLOOKUP(K17,List1678[],2,FALSE))</f>
        <v/>
      </c>
      <c r="BN17" s="162" t="str">
        <f>IF(L17="---","",VLOOKUP(L17,List1678[],2,FALSE))</f>
        <v/>
      </c>
      <c r="BO17" s="162" t="str">
        <f>IF(M17="---","",VLOOKUP(M17,List1678[],2,FALSE))</f>
        <v/>
      </c>
      <c r="BP17" s="162" t="str">
        <f>IF(N17="---","",VLOOKUP(N17,List1678[],2,FALSE))</f>
        <v/>
      </c>
      <c r="BQ17" s="162" t="str">
        <f>IF(O17="---","",VLOOKUP(O17,List1678[],2,FALSE))</f>
        <v/>
      </c>
      <c r="BR17" s="162" t="str">
        <f>IF(P17="---","",VLOOKUP(P17,List1678[],2,FALSE))</f>
        <v/>
      </c>
      <c r="BS17" s="162" t="str">
        <f>IF(Q17="---","",VLOOKUP(Q17,List1678[],2,FALSE))</f>
        <v/>
      </c>
      <c r="BT17" s="162" t="str">
        <f>IF(R17="---","",VLOOKUP(R17,List1678[],2,FALSE))</f>
        <v/>
      </c>
      <c r="BU17" s="29" t="s">
        <v>443</v>
      </c>
      <c r="BV17" s="162" t="str">
        <f>IF(Y17="---","",VLOOKUP(Y17,List1678[],2,FALSE))</f>
        <v/>
      </c>
      <c r="BW17" s="162" t="str">
        <f>IF(Z17="---","",VLOOKUP(Z17,List1678[],2,FALSE))</f>
        <v/>
      </c>
      <c r="BX17" s="162" t="str">
        <f>IF(AA17="---","",VLOOKUP(AA17,List1678[],2,FALSE))</f>
        <v/>
      </c>
      <c r="BY17" s="162" t="str">
        <f>IF(AB17="---","",VLOOKUP(AB17,List1678[],2,FALSE))</f>
        <v/>
      </c>
      <c r="BZ17" s="162" t="str">
        <f>IF(AC17="---","",VLOOKUP(AC17,List1678[],2,FALSE))</f>
        <v/>
      </c>
      <c r="CA17" s="162" t="str">
        <f>IF(AD17="---","",VLOOKUP(AD17,List1678[],2,FALSE))</f>
        <v/>
      </c>
      <c r="CB17" s="162" t="str">
        <f>IF(AE17="---","",VLOOKUP(AE17,List1678[],2,FALSE))</f>
        <v/>
      </c>
      <c r="CC17" s="162" t="str">
        <f>IF(AF17="---","",VLOOKUP(AF17,List1678[],2,FALSE))</f>
        <v/>
      </c>
      <c r="CD17" s="162" t="str">
        <f>IF(AG17="---","",VLOOKUP(AG17,List1678[],2,FALSE))</f>
        <v/>
      </c>
      <c r="CE17" s="162" t="str">
        <f>IF(AH17="---","",VLOOKUP(AH17,List1678[],2,FALSE))</f>
        <v/>
      </c>
      <c r="CG17" s="1"/>
      <c r="CI17" s="1"/>
      <c r="CK17" s="1"/>
      <c r="CM17" s="1"/>
    </row>
    <row r="18" spans="2:91" s="8" customFormat="1" ht="13.5" customHeight="1" thickBot="1">
      <c r="B18" s="196"/>
      <c r="C18" s="200" t="s">
        <v>444</v>
      </c>
      <c r="D18" s="201"/>
      <c r="E18" s="20" t="s">
        <v>445</v>
      </c>
      <c r="F18" s="21"/>
      <c r="G18" s="22"/>
      <c r="H18" s="25" t="s">
        <v>407</v>
      </c>
      <c r="I18" s="25" t="s">
        <v>407</v>
      </c>
      <c r="J18" s="25" t="s">
        <v>407</v>
      </c>
      <c r="K18" s="25" t="s">
        <v>407</v>
      </c>
      <c r="L18" s="25" t="s">
        <v>407</v>
      </c>
      <c r="M18" s="25" t="s">
        <v>407</v>
      </c>
      <c r="N18" s="25" t="s">
        <v>407</v>
      </c>
      <c r="O18" s="25" t="s">
        <v>407</v>
      </c>
      <c r="P18" s="25" t="s">
        <v>407</v>
      </c>
      <c r="Q18" s="25" t="s">
        <v>407</v>
      </c>
      <c r="R18" s="32" t="s">
        <v>407</v>
      </c>
      <c r="S18" s="1"/>
      <c r="T18" s="1"/>
      <c r="U18" s="1"/>
      <c r="V18" s="1"/>
      <c r="W18" s="1"/>
      <c r="X18" s="1"/>
      <c r="Y18" s="25" t="s">
        <v>407</v>
      </c>
      <c r="Z18" s="25" t="s">
        <v>407</v>
      </c>
      <c r="AA18" s="25" t="s">
        <v>407</v>
      </c>
      <c r="AB18" s="25" t="s">
        <v>407</v>
      </c>
      <c r="AC18" s="32" t="s">
        <v>407</v>
      </c>
      <c r="AD18" s="23" t="s">
        <v>407</v>
      </c>
      <c r="AE18" s="23" t="s">
        <v>407</v>
      </c>
      <c r="AF18" s="23" t="s">
        <v>407</v>
      </c>
      <c r="AG18" s="23" t="s">
        <v>407</v>
      </c>
      <c r="AH18" s="23" t="s">
        <v>407</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446</v>
      </c>
      <c r="AX18" s="30" t="str">
        <f t="shared" si="1"/>
        <v>---</v>
      </c>
      <c r="AY18" s="51" t="e">
        <f>VALUE(IF(AX18="---","",VLOOKUP(AX18,List1678[],2,FALSE)))</f>
        <v>#VALUE!</v>
      </c>
      <c r="AZ18" s="1" t="str">
        <f t="shared" si="2"/>
        <v>---</v>
      </c>
      <c r="BA18" s="1" t="e">
        <f>VALUE(IF(AZ18="---","",VLOOKUP(AZ18,List1678[],2,FALSE)))</f>
        <v>#VALUE!</v>
      </c>
      <c r="BB18" s="1" t="str">
        <f t="shared" si="3"/>
        <v>---</v>
      </c>
      <c r="BC18" s="1" t="str">
        <f t="shared" si="4"/>
        <v>---</v>
      </c>
      <c r="BD18" s="1"/>
      <c r="BE18" s="1"/>
      <c r="BF18" s="1"/>
      <c r="BG18" s="1"/>
      <c r="BH18" s="1"/>
      <c r="BI18" s="29" t="s">
        <v>446</v>
      </c>
      <c r="BJ18" s="162" t="str">
        <f>IF(H18="---","",VLOOKUP(H18,List1678[],2,FALSE))</f>
        <v/>
      </c>
      <c r="BK18" s="162" t="str">
        <f>IF(I18="---","",VLOOKUP(I18,List1678[],2,FALSE))</f>
        <v/>
      </c>
      <c r="BL18" s="162" t="str">
        <f>IF(J18="---","",VLOOKUP(J18,List1678[],2,FALSE))</f>
        <v/>
      </c>
      <c r="BM18" s="162" t="str">
        <f>IF(K18="---","",VLOOKUP(K18,List1678[],2,FALSE))</f>
        <v/>
      </c>
      <c r="BN18" s="162" t="str">
        <f>IF(L18="---","",VLOOKUP(L18,List1678[],2,FALSE))</f>
        <v/>
      </c>
      <c r="BO18" s="162" t="str">
        <f>IF(M18="---","",VLOOKUP(M18,List1678[],2,FALSE))</f>
        <v/>
      </c>
      <c r="BP18" s="162" t="str">
        <f>IF(N18="---","",VLOOKUP(N18,List1678[],2,FALSE))</f>
        <v/>
      </c>
      <c r="BQ18" s="162" t="str">
        <f>IF(O18="---","",VLOOKUP(O18,List1678[],2,FALSE))</f>
        <v/>
      </c>
      <c r="BR18" s="162" t="str">
        <f>IF(P18="---","",VLOOKUP(P18,List1678[],2,FALSE))</f>
        <v/>
      </c>
      <c r="BS18" s="162" t="str">
        <f>IF(Q18="---","",VLOOKUP(Q18,List1678[],2,FALSE))</f>
        <v/>
      </c>
      <c r="BT18" s="162" t="str">
        <f>IF(R18="---","",VLOOKUP(R18,List1678[],2,FALSE))</f>
        <v/>
      </c>
      <c r="BU18" s="29" t="s">
        <v>446</v>
      </c>
      <c r="BV18" s="162" t="str">
        <f>IF(Y18="---","",VLOOKUP(Y18,List1678[],2,FALSE))</f>
        <v/>
      </c>
      <c r="BW18" s="162" t="str">
        <f>IF(Z18="---","",VLOOKUP(Z18,List1678[],2,FALSE))</f>
        <v/>
      </c>
      <c r="BX18" s="162" t="str">
        <f>IF(AA18="---","",VLOOKUP(AA18,List1678[],2,FALSE))</f>
        <v/>
      </c>
      <c r="BY18" s="162" t="str">
        <f>IF(AB18="---","",VLOOKUP(AB18,List1678[],2,FALSE))</f>
        <v/>
      </c>
      <c r="BZ18" s="162" t="str">
        <f>IF(AC18="---","",VLOOKUP(AC18,List1678[],2,FALSE))</f>
        <v/>
      </c>
      <c r="CA18" s="162" t="str">
        <f>IF(AD18="---","",VLOOKUP(AD18,List1678[],2,FALSE))</f>
        <v/>
      </c>
      <c r="CB18" s="162" t="str">
        <f>IF(AE18="---","",VLOOKUP(AE18,List1678[],2,FALSE))</f>
        <v/>
      </c>
      <c r="CC18" s="162" t="str">
        <f>IF(AF18="---","",VLOOKUP(AF18,List1678[],2,FALSE))</f>
        <v/>
      </c>
      <c r="CD18" s="162" t="str">
        <f>IF(AG18="---","",VLOOKUP(AG18,List1678[],2,FALSE))</f>
        <v/>
      </c>
      <c r="CE18" s="162" t="str">
        <f>IF(AH18="---","",VLOOKUP(AH18,List1678[],2,FALSE))</f>
        <v/>
      </c>
      <c r="CG18" s="1"/>
      <c r="CI18" s="1"/>
      <c r="CK18" s="1"/>
      <c r="CM18" s="1"/>
    </row>
    <row r="19" spans="2:91" s="8" customFormat="1" ht="13.5" customHeight="1" thickBot="1">
      <c r="B19" s="196"/>
      <c r="C19" s="200"/>
      <c r="D19" s="201"/>
      <c r="E19" s="20" t="s">
        <v>447</v>
      </c>
      <c r="F19" s="21"/>
      <c r="G19" s="22"/>
      <c r="H19" s="25" t="s">
        <v>407</v>
      </c>
      <c r="I19" s="25" t="s">
        <v>407</v>
      </c>
      <c r="J19" s="25" t="s">
        <v>407</v>
      </c>
      <c r="K19" s="25" t="s">
        <v>407</v>
      </c>
      <c r="L19" s="25" t="s">
        <v>407</v>
      </c>
      <c r="M19" s="25" t="s">
        <v>407</v>
      </c>
      <c r="N19" s="25" t="s">
        <v>407</v>
      </c>
      <c r="O19" s="25" t="s">
        <v>407</v>
      </c>
      <c r="P19" s="25" t="s">
        <v>407</v>
      </c>
      <c r="Q19" s="25" t="s">
        <v>407</v>
      </c>
      <c r="R19" s="32" t="s">
        <v>407</v>
      </c>
      <c r="S19" s="1"/>
      <c r="T19" s="1"/>
      <c r="U19" s="1"/>
      <c r="V19" s="1"/>
      <c r="W19" s="1"/>
      <c r="X19" s="1"/>
      <c r="Y19" s="25" t="s">
        <v>407</v>
      </c>
      <c r="Z19" s="25" t="s">
        <v>407</v>
      </c>
      <c r="AA19" s="25" t="s">
        <v>407</v>
      </c>
      <c r="AB19" s="25" t="s">
        <v>407</v>
      </c>
      <c r="AC19" s="32" t="s">
        <v>407</v>
      </c>
      <c r="AD19" s="23" t="s">
        <v>407</v>
      </c>
      <c r="AE19" s="23" t="s">
        <v>407</v>
      </c>
      <c r="AF19" s="23" t="s">
        <v>407</v>
      </c>
      <c r="AG19" s="23" t="s">
        <v>407</v>
      </c>
      <c r="AH19" s="23" t="s">
        <v>407</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448</v>
      </c>
      <c r="AX19" s="30" t="str">
        <f t="shared" si="1"/>
        <v>---</v>
      </c>
      <c r="AY19" s="51" t="e">
        <f>VALUE(IF(AX19="---","",VLOOKUP(AX19,List1678[],2,FALSE)))</f>
        <v>#VALUE!</v>
      </c>
      <c r="AZ19" s="1" t="str">
        <f t="shared" si="2"/>
        <v>---</v>
      </c>
      <c r="BA19" s="1" t="e">
        <f>VALUE(IF(AZ19="---","",VLOOKUP(AZ19,List1678[],2,FALSE)))</f>
        <v>#VALUE!</v>
      </c>
      <c r="BB19" s="1" t="str">
        <f t="shared" si="3"/>
        <v>---</v>
      </c>
      <c r="BC19" s="1" t="str">
        <f t="shared" si="4"/>
        <v>---</v>
      </c>
      <c r="BD19" s="1"/>
      <c r="BE19" s="1"/>
      <c r="BF19" s="1"/>
      <c r="BG19" s="1"/>
      <c r="BH19" s="1"/>
      <c r="BI19" s="29" t="s">
        <v>448</v>
      </c>
      <c r="BJ19" s="162" t="str">
        <f>IF(H19="---","",VLOOKUP(H19,List1678[],2,FALSE))</f>
        <v/>
      </c>
      <c r="BK19" s="162" t="str">
        <f>IF(I19="---","",VLOOKUP(I19,List1678[],2,FALSE))</f>
        <v/>
      </c>
      <c r="BL19" s="162" t="str">
        <f>IF(J19="---","",VLOOKUP(J19,List1678[],2,FALSE))</f>
        <v/>
      </c>
      <c r="BM19" s="162" t="str">
        <f>IF(K19="---","",VLOOKUP(K19,List1678[],2,FALSE))</f>
        <v/>
      </c>
      <c r="BN19" s="162" t="str">
        <f>IF(L19="---","",VLOOKUP(L19,List1678[],2,FALSE))</f>
        <v/>
      </c>
      <c r="BO19" s="162" t="str">
        <f>IF(M19="---","",VLOOKUP(M19,List1678[],2,FALSE))</f>
        <v/>
      </c>
      <c r="BP19" s="162" t="str">
        <f>IF(N19="---","",VLOOKUP(N19,List1678[],2,FALSE))</f>
        <v/>
      </c>
      <c r="BQ19" s="162" t="str">
        <f>IF(O19="---","",VLOOKUP(O19,List1678[],2,FALSE))</f>
        <v/>
      </c>
      <c r="BR19" s="162" t="str">
        <f>IF(P19="---","",VLOOKUP(P19,List1678[],2,FALSE))</f>
        <v/>
      </c>
      <c r="BS19" s="162" t="str">
        <f>IF(Q19="---","",VLOOKUP(Q19,List1678[],2,FALSE))</f>
        <v/>
      </c>
      <c r="BT19" s="162" t="str">
        <f>IF(R19="---","",VLOOKUP(R19,List1678[],2,FALSE))</f>
        <v/>
      </c>
      <c r="BU19" s="29" t="s">
        <v>448</v>
      </c>
      <c r="BV19" s="162" t="str">
        <f>IF(Y19="---","",VLOOKUP(Y19,List1678[],2,FALSE))</f>
        <v/>
      </c>
      <c r="BW19" s="162" t="str">
        <f>IF(Z19="---","",VLOOKUP(Z19,List1678[],2,FALSE))</f>
        <v/>
      </c>
      <c r="BX19" s="162" t="str">
        <f>IF(AA19="---","",VLOOKUP(AA19,List1678[],2,FALSE))</f>
        <v/>
      </c>
      <c r="BY19" s="162" t="str">
        <f>IF(AB19="---","",VLOOKUP(AB19,List1678[],2,FALSE))</f>
        <v/>
      </c>
      <c r="BZ19" s="162" t="str">
        <f>IF(AC19="---","",VLOOKUP(AC19,List1678[],2,FALSE))</f>
        <v/>
      </c>
      <c r="CA19" s="162" t="str">
        <f>IF(AD19="---","",VLOOKUP(AD19,List1678[],2,FALSE))</f>
        <v/>
      </c>
      <c r="CB19" s="162" t="str">
        <f>IF(AE19="---","",VLOOKUP(AE19,List1678[],2,FALSE))</f>
        <v/>
      </c>
      <c r="CC19" s="162" t="str">
        <f>IF(AF19="---","",VLOOKUP(AF19,List1678[],2,FALSE))</f>
        <v/>
      </c>
      <c r="CD19" s="162" t="str">
        <f>IF(AG19="---","",VLOOKUP(AG19,List1678[],2,FALSE))</f>
        <v/>
      </c>
      <c r="CE19" s="162" t="str">
        <f>IF(AH19="---","",VLOOKUP(AH19,List1678[],2,FALSE))</f>
        <v/>
      </c>
      <c r="CG19" s="1"/>
      <c r="CI19" s="1"/>
      <c r="CK19" s="1"/>
      <c r="CM19" s="1"/>
    </row>
    <row r="20" spans="2:91" s="8" customFormat="1" ht="13.5" customHeight="1" thickBot="1">
      <c r="B20" s="196"/>
      <c r="C20" s="200"/>
      <c r="D20" s="201"/>
      <c r="E20" s="20" t="s">
        <v>449</v>
      </c>
      <c r="F20" s="21"/>
      <c r="G20" s="22"/>
      <c r="H20" s="25" t="s">
        <v>407</v>
      </c>
      <c r="I20" s="25" t="s">
        <v>407</v>
      </c>
      <c r="J20" s="25" t="s">
        <v>407</v>
      </c>
      <c r="K20" s="25" t="s">
        <v>407</v>
      </c>
      <c r="L20" s="25" t="s">
        <v>407</v>
      </c>
      <c r="M20" s="25" t="s">
        <v>407</v>
      </c>
      <c r="N20" s="25" t="s">
        <v>407</v>
      </c>
      <c r="O20" s="25" t="s">
        <v>407</v>
      </c>
      <c r="P20" s="25" t="s">
        <v>407</v>
      </c>
      <c r="Q20" s="25" t="s">
        <v>407</v>
      </c>
      <c r="R20" s="32" t="s">
        <v>407</v>
      </c>
      <c r="S20" s="1"/>
      <c r="T20" s="1"/>
      <c r="U20" s="1"/>
      <c r="V20" s="1"/>
      <c r="W20" s="1"/>
      <c r="X20" s="1"/>
      <c r="Y20" s="25" t="s">
        <v>407</v>
      </c>
      <c r="Z20" s="25" t="s">
        <v>407</v>
      </c>
      <c r="AA20" s="25" t="s">
        <v>407</v>
      </c>
      <c r="AB20" s="25" t="s">
        <v>407</v>
      </c>
      <c r="AC20" s="32" t="s">
        <v>407</v>
      </c>
      <c r="AD20" s="23" t="s">
        <v>407</v>
      </c>
      <c r="AE20" s="23" t="s">
        <v>407</v>
      </c>
      <c r="AF20" s="23" t="s">
        <v>407</v>
      </c>
      <c r="AG20" s="23" t="s">
        <v>407</v>
      </c>
      <c r="AH20" s="23" t="s">
        <v>407</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450</v>
      </c>
      <c r="AX20" s="30" t="str">
        <f t="shared" si="1"/>
        <v>---</v>
      </c>
      <c r="AY20" s="51" t="e">
        <f>VALUE(IF(AX20="---","",VLOOKUP(AX20,List1678[],2,FALSE)))</f>
        <v>#VALUE!</v>
      </c>
      <c r="AZ20" s="1" t="str">
        <f t="shared" si="2"/>
        <v>---</v>
      </c>
      <c r="BA20" s="1" t="e">
        <f>VALUE(IF(AZ20="---","",VLOOKUP(AZ20,List1678[],2,FALSE)))</f>
        <v>#VALUE!</v>
      </c>
      <c r="BB20" s="1" t="str">
        <f t="shared" si="3"/>
        <v>---</v>
      </c>
      <c r="BC20" s="1" t="str">
        <f t="shared" si="4"/>
        <v>---</v>
      </c>
      <c r="BD20" s="1"/>
      <c r="BE20" s="1"/>
      <c r="BF20" s="1"/>
      <c r="BG20" s="1"/>
      <c r="BH20" s="1"/>
      <c r="BI20" s="29" t="s">
        <v>450</v>
      </c>
      <c r="BJ20" s="162" t="str">
        <f>IF(H20="---","",VLOOKUP(H20,List1678[],2,FALSE))</f>
        <v/>
      </c>
      <c r="BK20" s="162" t="str">
        <f>IF(I20="---","",VLOOKUP(I20,List1678[],2,FALSE))</f>
        <v/>
      </c>
      <c r="BL20" s="162" t="str">
        <f>IF(J20="---","",VLOOKUP(J20,List1678[],2,FALSE))</f>
        <v/>
      </c>
      <c r="BM20" s="162" t="str">
        <f>IF(K20="---","",VLOOKUP(K20,List1678[],2,FALSE))</f>
        <v/>
      </c>
      <c r="BN20" s="162" t="str">
        <f>IF(L20="---","",VLOOKUP(L20,List1678[],2,FALSE))</f>
        <v/>
      </c>
      <c r="BO20" s="162" t="str">
        <f>IF(M20="---","",VLOOKUP(M20,List1678[],2,FALSE))</f>
        <v/>
      </c>
      <c r="BP20" s="162" t="str">
        <f>IF(N20="---","",VLOOKUP(N20,List1678[],2,FALSE))</f>
        <v/>
      </c>
      <c r="BQ20" s="162" t="str">
        <f>IF(O20="---","",VLOOKUP(O20,List1678[],2,FALSE))</f>
        <v/>
      </c>
      <c r="BR20" s="162" t="str">
        <f>IF(P20="---","",VLOOKUP(P20,List1678[],2,FALSE))</f>
        <v/>
      </c>
      <c r="BS20" s="162" t="str">
        <f>IF(Q20="---","",VLOOKUP(Q20,List1678[],2,FALSE))</f>
        <v/>
      </c>
      <c r="BT20" s="162" t="str">
        <f>IF(R20="---","",VLOOKUP(R20,List1678[],2,FALSE))</f>
        <v/>
      </c>
      <c r="BU20" s="29" t="s">
        <v>450</v>
      </c>
      <c r="BV20" s="162" t="str">
        <f>IF(Y20="---","",VLOOKUP(Y20,List1678[],2,FALSE))</f>
        <v/>
      </c>
      <c r="BW20" s="162" t="str">
        <f>IF(Z20="---","",VLOOKUP(Z20,List1678[],2,FALSE))</f>
        <v/>
      </c>
      <c r="BX20" s="162" t="str">
        <f>IF(AA20="---","",VLOOKUP(AA20,List1678[],2,FALSE))</f>
        <v/>
      </c>
      <c r="BY20" s="162" t="str">
        <f>IF(AB20="---","",VLOOKUP(AB20,List1678[],2,FALSE))</f>
        <v/>
      </c>
      <c r="BZ20" s="162" t="str">
        <f>IF(AC20="---","",VLOOKUP(AC20,List1678[],2,FALSE))</f>
        <v/>
      </c>
      <c r="CA20" s="162" t="str">
        <f>IF(AD20="---","",VLOOKUP(AD20,List1678[],2,FALSE))</f>
        <v/>
      </c>
      <c r="CB20" s="162" t="str">
        <f>IF(AE20="---","",VLOOKUP(AE20,List1678[],2,FALSE))</f>
        <v/>
      </c>
      <c r="CC20" s="162" t="str">
        <f>IF(AF20="---","",VLOOKUP(AF20,List1678[],2,FALSE))</f>
        <v/>
      </c>
      <c r="CD20" s="162" t="str">
        <f>IF(AG20="---","",VLOOKUP(AG20,List1678[],2,FALSE))</f>
        <v/>
      </c>
      <c r="CE20" s="162" t="str">
        <f>IF(AH20="---","",VLOOKUP(AH20,List1678[],2,FALSE))</f>
        <v/>
      </c>
      <c r="CG20" s="1"/>
      <c r="CI20" s="1"/>
      <c r="CK20" s="1"/>
      <c r="CM20" s="1"/>
    </row>
    <row r="21" spans="2:91" s="8" customFormat="1" ht="13.5" customHeight="1" thickBot="1">
      <c r="B21" s="196"/>
      <c r="C21" s="200" t="s">
        <v>451</v>
      </c>
      <c r="D21" s="201"/>
      <c r="E21" s="20" t="s">
        <v>452</v>
      </c>
      <c r="F21" s="21"/>
      <c r="G21" s="22"/>
      <c r="H21" s="25" t="s">
        <v>407</v>
      </c>
      <c r="I21" s="25" t="s">
        <v>407</v>
      </c>
      <c r="J21" s="25" t="s">
        <v>407</v>
      </c>
      <c r="K21" s="25" t="s">
        <v>407</v>
      </c>
      <c r="L21" s="25" t="s">
        <v>407</v>
      </c>
      <c r="M21" s="25" t="s">
        <v>407</v>
      </c>
      <c r="N21" s="25" t="s">
        <v>407</v>
      </c>
      <c r="O21" s="25" t="s">
        <v>407</v>
      </c>
      <c r="P21" s="25" t="s">
        <v>407</v>
      </c>
      <c r="Q21" s="25" t="s">
        <v>407</v>
      </c>
      <c r="R21" s="32" t="s">
        <v>407</v>
      </c>
      <c r="S21" s="1"/>
      <c r="T21" s="1"/>
      <c r="U21" s="1"/>
      <c r="V21" s="1"/>
      <c r="W21" s="1"/>
      <c r="X21" s="1"/>
      <c r="Y21" s="25" t="s">
        <v>407</v>
      </c>
      <c r="Z21" s="25" t="s">
        <v>407</v>
      </c>
      <c r="AA21" s="25" t="s">
        <v>407</v>
      </c>
      <c r="AB21" s="25" t="s">
        <v>407</v>
      </c>
      <c r="AC21" s="32" t="s">
        <v>407</v>
      </c>
      <c r="AD21" s="23" t="s">
        <v>407</v>
      </c>
      <c r="AE21" s="23" t="s">
        <v>407</v>
      </c>
      <c r="AF21" s="23" t="s">
        <v>407</v>
      </c>
      <c r="AG21" s="23" t="s">
        <v>407</v>
      </c>
      <c r="AH21" s="23" t="s">
        <v>407</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453</v>
      </c>
      <c r="AX21" s="30" t="str">
        <f t="shared" si="1"/>
        <v>---</v>
      </c>
      <c r="AY21" s="51" t="e">
        <f>VALUE(IF(AX21="---","",VLOOKUP(AX21,List1678[],2,FALSE)))</f>
        <v>#VALUE!</v>
      </c>
      <c r="AZ21" s="1" t="str">
        <f t="shared" si="2"/>
        <v>---</v>
      </c>
      <c r="BA21" s="1" t="e">
        <f>VALUE(IF(AZ21="---","",VLOOKUP(AZ21,List1678[],2,FALSE)))</f>
        <v>#VALUE!</v>
      </c>
      <c r="BB21" s="1" t="str">
        <f t="shared" si="3"/>
        <v>---</v>
      </c>
      <c r="BC21" s="1" t="str">
        <f t="shared" si="4"/>
        <v>---</v>
      </c>
      <c r="BD21" s="1"/>
      <c r="BE21" s="1"/>
      <c r="BF21" s="1"/>
      <c r="BG21" s="1"/>
      <c r="BH21" s="1"/>
      <c r="BI21" s="29" t="s">
        <v>453</v>
      </c>
      <c r="BJ21" s="162" t="str">
        <f>IF(H21="---","",VLOOKUP(H21,List1678[],2,FALSE))</f>
        <v/>
      </c>
      <c r="BK21" s="162" t="str">
        <f>IF(I21="---","",VLOOKUP(I21,List1678[],2,FALSE))</f>
        <v/>
      </c>
      <c r="BL21" s="162" t="str">
        <f>IF(J21="---","",VLOOKUP(J21,List1678[],2,FALSE))</f>
        <v/>
      </c>
      <c r="BM21" s="162" t="str">
        <f>IF(K21="---","",VLOOKUP(K21,List1678[],2,FALSE))</f>
        <v/>
      </c>
      <c r="BN21" s="162" t="str">
        <f>IF(L21="---","",VLOOKUP(L21,List1678[],2,FALSE))</f>
        <v/>
      </c>
      <c r="BO21" s="162" t="str">
        <f>IF(M21="---","",VLOOKUP(M21,List1678[],2,FALSE))</f>
        <v/>
      </c>
      <c r="BP21" s="162" t="str">
        <f>IF(N21="---","",VLOOKUP(N21,List1678[],2,FALSE))</f>
        <v/>
      </c>
      <c r="BQ21" s="162" t="str">
        <f>IF(O21="---","",VLOOKUP(O21,List1678[],2,FALSE))</f>
        <v/>
      </c>
      <c r="BR21" s="162" t="str">
        <f>IF(P21="---","",VLOOKUP(P21,List1678[],2,FALSE))</f>
        <v/>
      </c>
      <c r="BS21" s="162" t="str">
        <f>IF(Q21="---","",VLOOKUP(Q21,List1678[],2,FALSE))</f>
        <v/>
      </c>
      <c r="BT21" s="162" t="str">
        <f>IF(R21="---","",VLOOKUP(R21,List1678[],2,FALSE))</f>
        <v/>
      </c>
      <c r="BU21" s="29" t="s">
        <v>453</v>
      </c>
      <c r="BV21" s="162" t="str">
        <f>IF(Y21="---","",VLOOKUP(Y21,List1678[],2,FALSE))</f>
        <v/>
      </c>
      <c r="BW21" s="162" t="str">
        <f>IF(Z21="---","",VLOOKUP(Z21,List1678[],2,FALSE))</f>
        <v/>
      </c>
      <c r="BX21" s="162" t="str">
        <f>IF(AA21="---","",VLOOKUP(AA21,List1678[],2,FALSE))</f>
        <v/>
      </c>
      <c r="BY21" s="162" t="str">
        <f>IF(AB21="---","",VLOOKUP(AB21,List1678[],2,FALSE))</f>
        <v/>
      </c>
      <c r="BZ21" s="162" t="str">
        <f>IF(AC21="---","",VLOOKUP(AC21,List1678[],2,FALSE))</f>
        <v/>
      </c>
      <c r="CA21" s="162" t="str">
        <f>IF(AD21="---","",VLOOKUP(AD21,List1678[],2,FALSE))</f>
        <v/>
      </c>
      <c r="CB21" s="162" t="str">
        <f>IF(AE21="---","",VLOOKUP(AE21,List1678[],2,FALSE))</f>
        <v/>
      </c>
      <c r="CC21" s="162" t="str">
        <f>IF(AF21="---","",VLOOKUP(AF21,List1678[],2,FALSE))</f>
        <v/>
      </c>
      <c r="CD21" s="162" t="str">
        <f>IF(AG21="---","",VLOOKUP(AG21,List1678[],2,FALSE))</f>
        <v/>
      </c>
      <c r="CE21" s="162" t="str">
        <f>IF(AH21="---","",VLOOKUP(AH21,List1678[],2,FALSE))</f>
        <v/>
      </c>
      <c r="CG21" s="1"/>
      <c r="CI21" s="1"/>
      <c r="CK21" s="1"/>
      <c r="CM21" s="1"/>
    </row>
    <row r="22" spans="2:91" s="8" customFormat="1" ht="13.5" customHeight="1" thickBot="1">
      <c r="B22" s="196"/>
      <c r="C22" s="200"/>
      <c r="D22" s="201"/>
      <c r="E22" s="20" t="s">
        <v>454</v>
      </c>
      <c r="F22" s="21"/>
      <c r="G22" s="22"/>
      <c r="H22" s="25" t="s">
        <v>407</v>
      </c>
      <c r="I22" s="25" t="s">
        <v>407</v>
      </c>
      <c r="J22" s="25" t="s">
        <v>407</v>
      </c>
      <c r="K22" s="25" t="s">
        <v>407</v>
      </c>
      <c r="L22" s="25" t="s">
        <v>407</v>
      </c>
      <c r="M22" s="25" t="s">
        <v>407</v>
      </c>
      <c r="N22" s="25" t="s">
        <v>407</v>
      </c>
      <c r="O22" s="25" t="s">
        <v>407</v>
      </c>
      <c r="P22" s="25" t="s">
        <v>407</v>
      </c>
      <c r="Q22" s="25" t="s">
        <v>407</v>
      </c>
      <c r="R22" s="32" t="s">
        <v>407</v>
      </c>
      <c r="S22" s="1"/>
      <c r="T22" s="1"/>
      <c r="U22" s="1"/>
      <c r="V22" s="1"/>
      <c r="W22" s="1"/>
      <c r="X22" s="1"/>
      <c r="Y22" s="25" t="s">
        <v>407</v>
      </c>
      <c r="Z22" s="25" t="s">
        <v>407</v>
      </c>
      <c r="AA22" s="25" t="s">
        <v>407</v>
      </c>
      <c r="AB22" s="25" t="s">
        <v>407</v>
      </c>
      <c r="AC22" s="32" t="s">
        <v>407</v>
      </c>
      <c r="AD22" s="23" t="s">
        <v>407</v>
      </c>
      <c r="AE22" s="23" t="s">
        <v>407</v>
      </c>
      <c r="AF22" s="23" t="s">
        <v>407</v>
      </c>
      <c r="AG22" s="23" t="s">
        <v>407</v>
      </c>
      <c r="AH22" s="23" t="s">
        <v>407</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455</v>
      </c>
      <c r="AX22" s="30" t="str">
        <f t="shared" si="1"/>
        <v>---</v>
      </c>
      <c r="AY22" s="51" t="e">
        <f>VALUE(IF(AX22="---","",VLOOKUP(AX22,List1678[],2,FALSE)))</f>
        <v>#VALUE!</v>
      </c>
      <c r="AZ22" s="1" t="str">
        <f t="shared" si="2"/>
        <v>---</v>
      </c>
      <c r="BA22" s="1" t="e">
        <f>VALUE(IF(AZ22="---","",VLOOKUP(AZ22,List1678[],2,FALSE)))</f>
        <v>#VALUE!</v>
      </c>
      <c r="BB22" s="1" t="str">
        <f t="shared" si="3"/>
        <v>---</v>
      </c>
      <c r="BC22" s="1" t="str">
        <f t="shared" si="4"/>
        <v>---</v>
      </c>
      <c r="BD22" s="1"/>
      <c r="BE22" s="1"/>
      <c r="BF22" s="1"/>
      <c r="BG22" s="1"/>
      <c r="BH22" s="1"/>
      <c r="BI22" s="29" t="s">
        <v>455</v>
      </c>
      <c r="BJ22" s="162" t="str">
        <f>IF(H22="---","",VLOOKUP(H22,List1678[],2,FALSE))</f>
        <v/>
      </c>
      <c r="BK22" s="162" t="str">
        <f>IF(I22="---","",VLOOKUP(I22,List1678[],2,FALSE))</f>
        <v/>
      </c>
      <c r="BL22" s="162" t="str">
        <f>IF(J22="---","",VLOOKUP(J22,List1678[],2,FALSE))</f>
        <v/>
      </c>
      <c r="BM22" s="162" t="str">
        <f>IF(K22="---","",VLOOKUP(K22,List1678[],2,FALSE))</f>
        <v/>
      </c>
      <c r="BN22" s="162" t="str">
        <f>IF(L22="---","",VLOOKUP(L22,List1678[],2,FALSE))</f>
        <v/>
      </c>
      <c r="BO22" s="162" t="str">
        <f>IF(M22="---","",VLOOKUP(M22,List1678[],2,FALSE))</f>
        <v/>
      </c>
      <c r="BP22" s="162" t="str">
        <f>IF(N22="---","",VLOOKUP(N22,List1678[],2,FALSE))</f>
        <v/>
      </c>
      <c r="BQ22" s="162" t="str">
        <f>IF(O22="---","",VLOOKUP(O22,List1678[],2,FALSE))</f>
        <v/>
      </c>
      <c r="BR22" s="162" t="str">
        <f>IF(P22="---","",VLOOKUP(P22,List1678[],2,FALSE))</f>
        <v/>
      </c>
      <c r="BS22" s="162" t="str">
        <f>IF(Q22="---","",VLOOKUP(Q22,List1678[],2,FALSE))</f>
        <v/>
      </c>
      <c r="BT22" s="162" t="str">
        <f>IF(R22="---","",VLOOKUP(R22,List1678[],2,FALSE))</f>
        <v/>
      </c>
      <c r="BU22" s="29" t="s">
        <v>455</v>
      </c>
      <c r="BV22" s="162" t="str">
        <f>IF(Y22="---","",VLOOKUP(Y22,List1678[],2,FALSE))</f>
        <v/>
      </c>
      <c r="BW22" s="162" t="str">
        <f>IF(Z22="---","",VLOOKUP(Z22,List1678[],2,FALSE))</f>
        <v/>
      </c>
      <c r="BX22" s="162" t="str">
        <f>IF(AA22="---","",VLOOKUP(AA22,List1678[],2,FALSE))</f>
        <v/>
      </c>
      <c r="BY22" s="162" t="str">
        <f>IF(AB22="---","",VLOOKUP(AB22,List1678[],2,FALSE))</f>
        <v/>
      </c>
      <c r="BZ22" s="162" t="str">
        <f>IF(AC22="---","",VLOOKUP(AC22,List1678[],2,FALSE))</f>
        <v/>
      </c>
      <c r="CA22" s="162" t="str">
        <f>IF(AD22="---","",VLOOKUP(AD22,List1678[],2,FALSE))</f>
        <v/>
      </c>
      <c r="CB22" s="162" t="str">
        <f>IF(AE22="---","",VLOOKUP(AE22,List1678[],2,FALSE))</f>
        <v/>
      </c>
      <c r="CC22" s="162" t="str">
        <f>IF(AF22="---","",VLOOKUP(AF22,List1678[],2,FALSE))</f>
        <v/>
      </c>
      <c r="CD22" s="162" t="str">
        <f>IF(AG22="---","",VLOOKUP(AG22,List1678[],2,FALSE))</f>
        <v/>
      </c>
      <c r="CE22" s="162" t="str">
        <f>IF(AH22="---","",VLOOKUP(AH22,List1678[],2,FALSE))</f>
        <v/>
      </c>
      <c r="CG22" s="1"/>
      <c r="CI22" s="1"/>
      <c r="CK22" s="1"/>
      <c r="CM22" s="1"/>
    </row>
    <row r="23" spans="2:91" s="8" customFormat="1" ht="13.5" customHeight="1" thickBot="1">
      <c r="B23" s="197"/>
      <c r="C23" s="200"/>
      <c r="D23" s="201"/>
      <c r="E23" s="20" t="s">
        <v>456</v>
      </c>
      <c r="F23" s="21"/>
      <c r="G23" s="22"/>
      <c r="H23" s="25" t="s">
        <v>407</v>
      </c>
      <c r="I23" s="25" t="s">
        <v>407</v>
      </c>
      <c r="J23" s="25" t="s">
        <v>407</v>
      </c>
      <c r="K23" s="25" t="s">
        <v>407</v>
      </c>
      <c r="L23" s="25" t="s">
        <v>407</v>
      </c>
      <c r="M23" s="25" t="s">
        <v>407</v>
      </c>
      <c r="N23" s="25" t="s">
        <v>407</v>
      </c>
      <c r="O23" s="25" t="s">
        <v>407</v>
      </c>
      <c r="P23" s="25" t="s">
        <v>407</v>
      </c>
      <c r="Q23" s="25" t="s">
        <v>407</v>
      </c>
      <c r="R23" s="32" t="s">
        <v>407</v>
      </c>
      <c r="S23" s="1"/>
      <c r="T23" s="1"/>
      <c r="U23" s="1"/>
      <c r="V23" s="1"/>
      <c r="W23" s="1"/>
      <c r="X23" s="1"/>
      <c r="Y23" s="25" t="s">
        <v>407</v>
      </c>
      <c r="Z23" s="25" t="s">
        <v>407</v>
      </c>
      <c r="AA23" s="25" t="s">
        <v>407</v>
      </c>
      <c r="AB23" s="25" t="s">
        <v>407</v>
      </c>
      <c r="AC23" s="32" t="s">
        <v>407</v>
      </c>
      <c r="AD23" s="23" t="s">
        <v>407</v>
      </c>
      <c r="AE23" s="23" t="s">
        <v>407</v>
      </c>
      <c r="AF23" s="23" t="s">
        <v>407</v>
      </c>
      <c r="AG23" s="23" t="s">
        <v>407</v>
      </c>
      <c r="AH23" s="23" t="s">
        <v>407</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457</v>
      </c>
      <c r="AX23" s="30" t="str">
        <f t="shared" si="1"/>
        <v>---</v>
      </c>
      <c r="AY23" s="51" t="e">
        <f>VALUE(IF(AX23="---","",VLOOKUP(AX23,List1678[],2,FALSE)))</f>
        <v>#VALUE!</v>
      </c>
      <c r="AZ23" s="1" t="str">
        <f t="shared" si="2"/>
        <v>---</v>
      </c>
      <c r="BA23" s="1" t="e">
        <f>VALUE(IF(AZ23="---","",VLOOKUP(AZ23,List1678[],2,FALSE)))</f>
        <v>#VALUE!</v>
      </c>
      <c r="BB23" s="1" t="str">
        <f t="shared" si="3"/>
        <v>---</v>
      </c>
      <c r="BC23" s="1" t="str">
        <f t="shared" si="4"/>
        <v>---</v>
      </c>
      <c r="BD23" s="1"/>
      <c r="BE23" s="1"/>
      <c r="BF23" s="1"/>
      <c r="BG23" s="1"/>
      <c r="BH23" s="1"/>
      <c r="BI23" s="29" t="s">
        <v>457</v>
      </c>
      <c r="BJ23" s="162" t="str">
        <f>IF(H23="---","",VLOOKUP(H23,List1678[],2,FALSE))</f>
        <v/>
      </c>
      <c r="BK23" s="162" t="str">
        <f>IF(I23="---","",VLOOKUP(I23,List1678[],2,FALSE))</f>
        <v/>
      </c>
      <c r="BL23" s="162" t="str">
        <f>IF(J23="---","",VLOOKUP(J23,List1678[],2,FALSE))</f>
        <v/>
      </c>
      <c r="BM23" s="162" t="str">
        <f>IF(K23="---","",VLOOKUP(K23,List1678[],2,FALSE))</f>
        <v/>
      </c>
      <c r="BN23" s="162" t="str">
        <f>IF(L23="---","",VLOOKUP(L23,List1678[],2,FALSE))</f>
        <v/>
      </c>
      <c r="BO23" s="162" t="str">
        <f>IF(M23="---","",VLOOKUP(M23,List1678[],2,FALSE))</f>
        <v/>
      </c>
      <c r="BP23" s="162" t="str">
        <f>IF(N23="---","",VLOOKUP(N23,List1678[],2,FALSE))</f>
        <v/>
      </c>
      <c r="BQ23" s="162" t="str">
        <f>IF(O23="---","",VLOOKUP(O23,List1678[],2,FALSE))</f>
        <v/>
      </c>
      <c r="BR23" s="162" t="str">
        <f>IF(P23="---","",VLOOKUP(P23,List1678[],2,FALSE))</f>
        <v/>
      </c>
      <c r="BS23" s="162" t="str">
        <f>IF(Q23="---","",VLOOKUP(Q23,List1678[],2,FALSE))</f>
        <v/>
      </c>
      <c r="BT23" s="162" t="str">
        <f>IF(R23="---","",VLOOKUP(R23,List1678[],2,FALSE))</f>
        <v/>
      </c>
      <c r="BU23" s="29" t="s">
        <v>457</v>
      </c>
      <c r="BV23" s="162" t="str">
        <f>IF(Y23="---","",VLOOKUP(Y23,List1678[],2,FALSE))</f>
        <v/>
      </c>
      <c r="BW23" s="162" t="str">
        <f>IF(Z23="---","",VLOOKUP(Z23,List1678[],2,FALSE))</f>
        <v/>
      </c>
      <c r="BX23" s="162" t="str">
        <f>IF(AA23="---","",VLOOKUP(AA23,List1678[],2,FALSE))</f>
        <v/>
      </c>
      <c r="BY23" s="162" t="str">
        <f>IF(AB23="---","",VLOOKUP(AB23,List1678[],2,FALSE))</f>
        <v/>
      </c>
      <c r="BZ23" s="162" t="str">
        <f>IF(AC23="---","",VLOOKUP(AC23,List1678[],2,FALSE))</f>
        <v/>
      </c>
      <c r="CA23" s="162" t="str">
        <f>IF(AD23="---","",VLOOKUP(AD23,List1678[],2,FALSE))</f>
        <v/>
      </c>
      <c r="CB23" s="162" t="str">
        <f>IF(AE23="---","",VLOOKUP(AE23,List1678[],2,FALSE))</f>
        <v/>
      </c>
      <c r="CC23" s="162" t="str">
        <f>IF(AF23="---","",VLOOKUP(AF23,List1678[],2,FALSE))</f>
        <v/>
      </c>
      <c r="CD23" s="162" t="str">
        <f>IF(AG23="---","",VLOOKUP(AG23,List1678[],2,FALSE))</f>
        <v/>
      </c>
      <c r="CE23" s="162" t="str">
        <f>IF(AH23="---","",VLOOKUP(AH23,List1678[],2,FALSE))</f>
        <v/>
      </c>
      <c r="CG23" s="1"/>
      <c r="CI23" s="1"/>
      <c r="CK23" s="1"/>
      <c r="CM23" s="1"/>
    </row>
    <row r="24" spans="2:91" s="8" customFormat="1" ht="13.5" customHeight="1" thickBot="1">
      <c r="B24" s="195">
        <v>3</v>
      </c>
      <c r="C24" s="198" t="s">
        <v>458</v>
      </c>
      <c r="D24" s="199"/>
      <c r="E24" s="20" t="s">
        <v>459</v>
      </c>
      <c r="F24" s="21"/>
      <c r="G24" s="22"/>
      <c r="H24" s="25" t="s">
        <v>407</v>
      </c>
      <c r="I24" s="25" t="s">
        <v>407</v>
      </c>
      <c r="J24" s="25" t="s">
        <v>407</v>
      </c>
      <c r="K24" s="25" t="s">
        <v>407</v>
      </c>
      <c r="L24" s="25" t="s">
        <v>407</v>
      </c>
      <c r="M24" s="25" t="s">
        <v>407</v>
      </c>
      <c r="N24" s="25" t="s">
        <v>407</v>
      </c>
      <c r="O24" s="25" t="s">
        <v>407</v>
      </c>
      <c r="P24" s="25" t="s">
        <v>407</v>
      </c>
      <c r="Q24" s="25" t="s">
        <v>407</v>
      </c>
      <c r="R24" s="32" t="s">
        <v>407</v>
      </c>
      <c r="S24" s="1"/>
      <c r="T24" s="1"/>
      <c r="U24" s="1"/>
      <c r="V24" s="1"/>
      <c r="W24" s="1"/>
      <c r="X24" s="1"/>
      <c r="Y24" s="25" t="s">
        <v>407</v>
      </c>
      <c r="Z24" s="25" t="s">
        <v>407</v>
      </c>
      <c r="AA24" s="25" t="s">
        <v>407</v>
      </c>
      <c r="AB24" s="25" t="s">
        <v>407</v>
      </c>
      <c r="AC24" s="32" t="s">
        <v>407</v>
      </c>
      <c r="AD24" s="23" t="s">
        <v>407</v>
      </c>
      <c r="AE24" s="23" t="s">
        <v>407</v>
      </c>
      <c r="AF24" s="23" t="s">
        <v>407</v>
      </c>
      <c r="AG24" s="23" t="s">
        <v>407</v>
      </c>
      <c r="AH24" s="23" t="s">
        <v>407</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460</v>
      </c>
      <c r="AX24" s="30" t="str">
        <f t="shared" si="1"/>
        <v>---</v>
      </c>
      <c r="AY24" s="51" t="e">
        <f>VALUE(IF(AX24="---","",VLOOKUP(AX24,List1678[],2,FALSE)))</f>
        <v>#VALUE!</v>
      </c>
      <c r="AZ24" s="1" t="str">
        <f t="shared" si="2"/>
        <v>---</v>
      </c>
      <c r="BA24" s="1" t="e">
        <f>VALUE(IF(AZ24="---","",VLOOKUP(AZ24,List1678[],2,FALSE)))</f>
        <v>#VALUE!</v>
      </c>
      <c r="BB24" s="1" t="str">
        <f t="shared" si="3"/>
        <v>---</v>
      </c>
      <c r="BC24" s="1" t="str">
        <f t="shared" si="4"/>
        <v>---</v>
      </c>
      <c r="BD24" s="1"/>
      <c r="BE24" s="1"/>
      <c r="BF24" s="1"/>
      <c r="BG24" s="1"/>
      <c r="BH24" s="1"/>
      <c r="BI24" s="29" t="s">
        <v>460</v>
      </c>
      <c r="BJ24" s="162" t="str">
        <f>IF(H24="---","",VLOOKUP(H24,List1678[],2,FALSE))</f>
        <v/>
      </c>
      <c r="BK24" s="162" t="str">
        <f>IF(I24="---","",VLOOKUP(I24,List1678[],2,FALSE))</f>
        <v/>
      </c>
      <c r="BL24" s="162" t="str">
        <f>IF(J24="---","",VLOOKUP(J24,List1678[],2,FALSE))</f>
        <v/>
      </c>
      <c r="BM24" s="162" t="str">
        <f>IF(K24="---","",VLOOKUP(K24,List1678[],2,FALSE))</f>
        <v/>
      </c>
      <c r="BN24" s="162" t="str">
        <f>IF(L24="---","",VLOOKUP(L24,List1678[],2,FALSE))</f>
        <v/>
      </c>
      <c r="BO24" s="162" t="str">
        <f>IF(M24="---","",VLOOKUP(M24,List1678[],2,FALSE))</f>
        <v/>
      </c>
      <c r="BP24" s="162" t="str">
        <f>IF(N24="---","",VLOOKUP(N24,List1678[],2,FALSE))</f>
        <v/>
      </c>
      <c r="BQ24" s="162" t="str">
        <f>IF(O24="---","",VLOOKUP(O24,List1678[],2,FALSE))</f>
        <v/>
      </c>
      <c r="BR24" s="162" t="str">
        <f>IF(P24="---","",VLOOKUP(P24,List1678[],2,FALSE))</f>
        <v/>
      </c>
      <c r="BS24" s="162" t="str">
        <f>IF(Q24="---","",VLOOKUP(Q24,List1678[],2,FALSE))</f>
        <v/>
      </c>
      <c r="BT24" s="162" t="str">
        <f>IF(R24="---","",VLOOKUP(R24,List1678[],2,FALSE))</f>
        <v/>
      </c>
      <c r="BU24" s="29" t="s">
        <v>460</v>
      </c>
      <c r="BV24" s="162" t="str">
        <f>IF(Y24="---","",VLOOKUP(Y24,List1678[],2,FALSE))</f>
        <v/>
      </c>
      <c r="BW24" s="162" t="str">
        <f>IF(Z24="---","",VLOOKUP(Z24,List1678[],2,FALSE))</f>
        <v/>
      </c>
      <c r="BX24" s="162" t="str">
        <f>IF(AA24="---","",VLOOKUP(AA24,List1678[],2,FALSE))</f>
        <v/>
      </c>
      <c r="BY24" s="162" t="str">
        <f>IF(AB24="---","",VLOOKUP(AB24,List1678[],2,FALSE))</f>
        <v/>
      </c>
      <c r="BZ24" s="162" t="str">
        <f>IF(AC24="---","",VLOOKUP(AC24,List1678[],2,FALSE))</f>
        <v/>
      </c>
      <c r="CA24" s="162" t="str">
        <f>IF(AD24="---","",VLOOKUP(AD24,List1678[],2,FALSE))</f>
        <v/>
      </c>
      <c r="CB24" s="162" t="str">
        <f>IF(AE24="---","",VLOOKUP(AE24,List1678[],2,FALSE))</f>
        <v/>
      </c>
      <c r="CC24" s="162" t="str">
        <f>IF(AF24="---","",VLOOKUP(AF24,List1678[],2,FALSE))</f>
        <v/>
      </c>
      <c r="CD24" s="162" t="str">
        <f>IF(AG24="---","",VLOOKUP(AG24,List1678[],2,FALSE))</f>
        <v/>
      </c>
      <c r="CE24" s="162" t="str">
        <f>IF(AH24="---","",VLOOKUP(AH24,List1678[],2,FALSE))</f>
        <v/>
      </c>
      <c r="CG24" s="1"/>
      <c r="CI24" s="1"/>
      <c r="CK24" s="1"/>
      <c r="CM24" s="1"/>
    </row>
    <row r="25" spans="2:91" s="8" customFormat="1" ht="14.25" thickBot="1">
      <c r="B25" s="196"/>
      <c r="C25" s="198"/>
      <c r="D25" s="199"/>
      <c r="E25" s="20" t="s">
        <v>461</v>
      </c>
      <c r="F25" s="21"/>
      <c r="G25" s="22"/>
      <c r="H25" s="25" t="s">
        <v>407</v>
      </c>
      <c r="I25" s="25" t="s">
        <v>407</v>
      </c>
      <c r="J25" s="25" t="s">
        <v>407</v>
      </c>
      <c r="K25" s="25" t="s">
        <v>407</v>
      </c>
      <c r="L25" s="25" t="s">
        <v>407</v>
      </c>
      <c r="M25" s="25" t="s">
        <v>407</v>
      </c>
      <c r="N25" s="25" t="s">
        <v>407</v>
      </c>
      <c r="O25" s="25" t="s">
        <v>407</v>
      </c>
      <c r="P25" s="25" t="s">
        <v>407</v>
      </c>
      <c r="Q25" s="25" t="s">
        <v>407</v>
      </c>
      <c r="R25" s="32" t="s">
        <v>407</v>
      </c>
      <c r="S25" s="1"/>
      <c r="T25" s="1"/>
      <c r="U25" s="1"/>
      <c r="V25" s="1"/>
      <c r="W25" s="1"/>
      <c r="X25" s="1"/>
      <c r="Y25" s="25" t="s">
        <v>407</v>
      </c>
      <c r="Z25" s="25" t="s">
        <v>407</v>
      </c>
      <c r="AA25" s="25" t="s">
        <v>407</v>
      </c>
      <c r="AB25" s="25" t="s">
        <v>407</v>
      </c>
      <c r="AC25" s="32" t="s">
        <v>407</v>
      </c>
      <c r="AD25" s="23" t="s">
        <v>407</v>
      </c>
      <c r="AE25" s="23" t="s">
        <v>407</v>
      </c>
      <c r="AF25" s="23" t="s">
        <v>407</v>
      </c>
      <c r="AG25" s="23" t="s">
        <v>407</v>
      </c>
      <c r="AH25" s="23" t="s">
        <v>407</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462</v>
      </c>
      <c r="AX25" s="30" t="str">
        <f t="shared" si="1"/>
        <v>---</v>
      </c>
      <c r="AY25" s="51" t="e">
        <f>VALUE(IF(AX25="---","",VLOOKUP(AX25,List1678[],2,FALSE)))</f>
        <v>#VALUE!</v>
      </c>
      <c r="AZ25" s="1" t="str">
        <f t="shared" si="2"/>
        <v>---</v>
      </c>
      <c r="BA25" s="1" t="e">
        <f>VALUE(IF(AZ25="---","",VLOOKUP(AZ25,List1678[],2,FALSE)))</f>
        <v>#VALUE!</v>
      </c>
      <c r="BB25" s="1" t="str">
        <f t="shared" si="3"/>
        <v>---</v>
      </c>
      <c r="BC25" s="1" t="str">
        <f t="shared" si="4"/>
        <v>---</v>
      </c>
      <c r="BD25" s="1"/>
      <c r="BE25" s="1"/>
      <c r="BF25" s="1"/>
      <c r="BG25" s="1"/>
      <c r="BH25" s="1"/>
      <c r="BI25" s="29" t="s">
        <v>462</v>
      </c>
      <c r="BJ25" s="162" t="str">
        <f>IF(H25="---","",VLOOKUP(H25,List1678[],2,FALSE))</f>
        <v/>
      </c>
      <c r="BK25" s="162" t="str">
        <f>IF(I25="---","",VLOOKUP(I25,List1678[],2,FALSE))</f>
        <v/>
      </c>
      <c r="BL25" s="162" t="str">
        <f>IF(J25="---","",VLOOKUP(J25,List1678[],2,FALSE))</f>
        <v/>
      </c>
      <c r="BM25" s="162" t="str">
        <f>IF(K25="---","",VLOOKUP(K25,List1678[],2,FALSE))</f>
        <v/>
      </c>
      <c r="BN25" s="162" t="str">
        <f>IF(L25="---","",VLOOKUP(L25,List1678[],2,FALSE))</f>
        <v/>
      </c>
      <c r="BO25" s="162" t="str">
        <f>IF(M25="---","",VLOOKUP(M25,List1678[],2,FALSE))</f>
        <v/>
      </c>
      <c r="BP25" s="162" t="str">
        <f>IF(N25="---","",VLOOKUP(N25,List1678[],2,FALSE))</f>
        <v/>
      </c>
      <c r="BQ25" s="162" t="str">
        <f>IF(O25="---","",VLOOKUP(O25,List1678[],2,FALSE))</f>
        <v/>
      </c>
      <c r="BR25" s="162" t="str">
        <f>IF(P25="---","",VLOOKUP(P25,List1678[],2,FALSE))</f>
        <v/>
      </c>
      <c r="BS25" s="162" t="str">
        <f>IF(Q25="---","",VLOOKUP(Q25,List1678[],2,FALSE))</f>
        <v/>
      </c>
      <c r="BT25" s="162" t="str">
        <f>IF(R25="---","",VLOOKUP(R25,List1678[],2,FALSE))</f>
        <v/>
      </c>
      <c r="BU25" s="29" t="s">
        <v>462</v>
      </c>
      <c r="BV25" s="162" t="str">
        <f>IF(Y25="---","",VLOOKUP(Y25,List1678[],2,FALSE))</f>
        <v/>
      </c>
      <c r="BW25" s="162" t="str">
        <f>IF(Z25="---","",VLOOKUP(Z25,List1678[],2,FALSE))</f>
        <v/>
      </c>
      <c r="BX25" s="162" t="str">
        <f>IF(AA25="---","",VLOOKUP(AA25,List1678[],2,FALSE))</f>
        <v/>
      </c>
      <c r="BY25" s="162" t="str">
        <f>IF(AB25="---","",VLOOKUP(AB25,List1678[],2,FALSE))</f>
        <v/>
      </c>
      <c r="BZ25" s="162" t="str">
        <f>IF(AC25="---","",VLOOKUP(AC25,List1678[],2,FALSE))</f>
        <v/>
      </c>
      <c r="CA25" s="162" t="str">
        <f>IF(AD25="---","",VLOOKUP(AD25,List1678[],2,FALSE))</f>
        <v/>
      </c>
      <c r="CB25" s="162" t="str">
        <f>IF(AE25="---","",VLOOKUP(AE25,List1678[],2,FALSE))</f>
        <v/>
      </c>
      <c r="CC25" s="162" t="str">
        <f>IF(AF25="---","",VLOOKUP(AF25,List1678[],2,FALSE))</f>
        <v/>
      </c>
      <c r="CD25" s="162" t="str">
        <f>IF(AG25="---","",VLOOKUP(AG25,List1678[],2,FALSE))</f>
        <v/>
      </c>
      <c r="CE25" s="162" t="str">
        <f>IF(AH25="---","",VLOOKUP(AH25,List1678[],2,FALSE))</f>
        <v/>
      </c>
      <c r="CG25" s="1"/>
      <c r="CI25" s="1"/>
      <c r="CK25" s="1"/>
      <c r="CM25" s="1"/>
    </row>
    <row r="26" spans="2:91" s="8" customFormat="1" ht="13.5" customHeight="1" thickBot="1">
      <c r="B26" s="196"/>
      <c r="C26" s="198"/>
      <c r="D26" s="199"/>
      <c r="E26" s="20" t="s">
        <v>463</v>
      </c>
      <c r="F26" s="21"/>
      <c r="G26" s="22"/>
      <c r="H26" s="25" t="s">
        <v>407</v>
      </c>
      <c r="I26" s="25" t="s">
        <v>407</v>
      </c>
      <c r="J26" s="25" t="s">
        <v>407</v>
      </c>
      <c r="K26" s="25" t="s">
        <v>407</v>
      </c>
      <c r="L26" s="25" t="s">
        <v>407</v>
      </c>
      <c r="M26" s="25" t="s">
        <v>407</v>
      </c>
      <c r="N26" s="25" t="s">
        <v>407</v>
      </c>
      <c r="O26" s="25" t="s">
        <v>407</v>
      </c>
      <c r="P26" s="25" t="s">
        <v>407</v>
      </c>
      <c r="Q26" s="25" t="s">
        <v>407</v>
      </c>
      <c r="R26" s="32" t="s">
        <v>407</v>
      </c>
      <c r="S26" s="1"/>
      <c r="T26" s="1"/>
      <c r="U26" s="1"/>
      <c r="V26" s="1"/>
      <c r="W26" s="1"/>
      <c r="X26" s="1"/>
      <c r="Y26" s="25" t="s">
        <v>407</v>
      </c>
      <c r="Z26" s="25" t="s">
        <v>407</v>
      </c>
      <c r="AA26" s="25" t="s">
        <v>407</v>
      </c>
      <c r="AB26" s="25" t="s">
        <v>407</v>
      </c>
      <c r="AC26" s="32" t="s">
        <v>407</v>
      </c>
      <c r="AD26" s="23" t="s">
        <v>407</v>
      </c>
      <c r="AE26" s="23" t="s">
        <v>407</v>
      </c>
      <c r="AF26" s="23" t="s">
        <v>407</v>
      </c>
      <c r="AG26" s="23" t="s">
        <v>407</v>
      </c>
      <c r="AH26" s="23" t="s">
        <v>407</v>
      </c>
      <c r="AK26" s="27" t="str">
        <f t="shared" si="0"/>
        <v/>
      </c>
      <c r="AL26" s="27" t="str">
        <f t="shared" si="0"/>
        <v/>
      </c>
      <c r="AM26" s="27" t="str">
        <f t="shared" si="0"/>
        <v/>
      </c>
      <c r="AN26" s="27" t="str">
        <f t="shared" si="0"/>
        <v/>
      </c>
      <c r="AO26" s="27" t="str">
        <f t="shared" si="0"/>
        <v/>
      </c>
      <c r="AP26" s="27" t="str">
        <f t="shared" si="0"/>
        <v/>
      </c>
      <c r="AQ26" s="27" t="str">
        <f t="shared" si="0"/>
        <v/>
      </c>
      <c r="AR26" s="27" t="str">
        <f t="shared" si="0"/>
        <v/>
      </c>
      <c r="AS26" s="27" t="str">
        <f t="shared" si="0"/>
        <v/>
      </c>
      <c r="AT26" s="27" t="str">
        <f t="shared" si="0"/>
        <v/>
      </c>
      <c r="AU26" s="1"/>
      <c r="AV26" s="28"/>
      <c r="AW26" s="29" t="s">
        <v>464</v>
      </c>
      <c r="AX26" s="30" t="str">
        <f t="shared" si="1"/>
        <v>---</v>
      </c>
      <c r="AY26" s="51" t="e">
        <f>VALUE(IF(AX26="---","",VLOOKUP(AX26,List1678[],2,FALSE)))</f>
        <v>#VALUE!</v>
      </c>
      <c r="AZ26" s="1" t="str">
        <f t="shared" si="2"/>
        <v>---</v>
      </c>
      <c r="BA26" s="1" t="e">
        <f>VALUE(IF(AZ26="---","",VLOOKUP(AZ26,List1678[],2,FALSE)))</f>
        <v>#VALUE!</v>
      </c>
      <c r="BB26" s="1" t="str">
        <f t="shared" si="3"/>
        <v>---</v>
      </c>
      <c r="BC26" s="1" t="str">
        <f t="shared" si="4"/>
        <v>---</v>
      </c>
      <c r="BD26" s="1"/>
      <c r="BE26" s="1"/>
      <c r="BF26" s="1"/>
      <c r="BG26" s="1"/>
      <c r="BH26" s="1"/>
      <c r="BI26" s="29" t="s">
        <v>464</v>
      </c>
      <c r="BJ26" s="162" t="str">
        <f>IF(H26="---","",VLOOKUP(H26,List1678[],2,FALSE))</f>
        <v/>
      </c>
      <c r="BK26" s="162" t="str">
        <f>IF(I26="---","",VLOOKUP(I26,List1678[],2,FALSE))</f>
        <v/>
      </c>
      <c r="BL26" s="162" t="str">
        <f>IF(J26="---","",VLOOKUP(J26,List1678[],2,FALSE))</f>
        <v/>
      </c>
      <c r="BM26" s="162" t="str">
        <f>IF(K26="---","",VLOOKUP(K26,List1678[],2,FALSE))</f>
        <v/>
      </c>
      <c r="BN26" s="162" t="str">
        <f>IF(L26="---","",VLOOKUP(L26,List1678[],2,FALSE))</f>
        <v/>
      </c>
      <c r="BO26" s="162" t="str">
        <f>IF(M26="---","",VLOOKUP(M26,List1678[],2,FALSE))</f>
        <v/>
      </c>
      <c r="BP26" s="162" t="str">
        <f>IF(N26="---","",VLOOKUP(N26,List1678[],2,FALSE))</f>
        <v/>
      </c>
      <c r="BQ26" s="162" t="str">
        <f>IF(O26="---","",VLOOKUP(O26,List1678[],2,FALSE))</f>
        <v/>
      </c>
      <c r="BR26" s="162" t="str">
        <f>IF(P26="---","",VLOOKUP(P26,List1678[],2,FALSE))</f>
        <v/>
      </c>
      <c r="BS26" s="162" t="str">
        <f>IF(Q26="---","",VLOOKUP(Q26,List1678[],2,FALSE))</f>
        <v/>
      </c>
      <c r="BT26" s="162" t="str">
        <f>IF(R26="---","",VLOOKUP(R26,List1678[],2,FALSE))</f>
        <v/>
      </c>
      <c r="BU26" s="29" t="s">
        <v>464</v>
      </c>
      <c r="BV26" s="162" t="str">
        <f>IF(Y26="---","",VLOOKUP(Y26,List1678[],2,FALSE))</f>
        <v/>
      </c>
      <c r="BW26" s="162" t="str">
        <f>IF(Z26="---","",VLOOKUP(Z26,List1678[],2,FALSE))</f>
        <v/>
      </c>
      <c r="BX26" s="162" t="str">
        <f>IF(AA26="---","",VLOOKUP(AA26,List1678[],2,FALSE))</f>
        <v/>
      </c>
      <c r="BY26" s="162" t="str">
        <f>IF(AB26="---","",VLOOKUP(AB26,List1678[],2,FALSE))</f>
        <v/>
      </c>
      <c r="BZ26" s="162" t="str">
        <f>IF(AC26="---","",VLOOKUP(AC26,List1678[],2,FALSE))</f>
        <v/>
      </c>
      <c r="CA26" s="162" t="str">
        <f>IF(AD26="---","",VLOOKUP(AD26,List1678[],2,FALSE))</f>
        <v/>
      </c>
      <c r="CB26" s="162" t="str">
        <f>IF(AE26="---","",VLOOKUP(AE26,List1678[],2,FALSE))</f>
        <v/>
      </c>
      <c r="CC26" s="162" t="str">
        <f>IF(AF26="---","",VLOOKUP(AF26,List1678[],2,FALSE))</f>
        <v/>
      </c>
      <c r="CD26" s="162" t="str">
        <f>IF(AG26="---","",VLOOKUP(AG26,List1678[],2,FALSE))</f>
        <v/>
      </c>
      <c r="CE26" s="162" t="str">
        <f>IF(AH26="---","",VLOOKUP(AH26,List1678[],2,FALSE))</f>
        <v/>
      </c>
      <c r="CG26" s="1"/>
      <c r="CI26" s="1"/>
      <c r="CK26" s="1"/>
      <c r="CM26" s="1"/>
    </row>
    <row r="27" spans="2:91" s="8" customFormat="1" ht="13.9" customHeight="1" thickBot="1">
      <c r="B27" s="196"/>
      <c r="C27" s="198" t="s">
        <v>465</v>
      </c>
      <c r="D27" s="199"/>
      <c r="E27" s="20" t="s">
        <v>466</v>
      </c>
      <c r="F27" s="21"/>
      <c r="G27" s="22"/>
      <c r="H27" s="25" t="s">
        <v>407</v>
      </c>
      <c r="I27" s="25" t="s">
        <v>407</v>
      </c>
      <c r="J27" s="25" t="s">
        <v>407</v>
      </c>
      <c r="K27" s="25" t="s">
        <v>407</v>
      </c>
      <c r="L27" s="25" t="s">
        <v>407</v>
      </c>
      <c r="M27" s="25" t="s">
        <v>407</v>
      </c>
      <c r="N27" s="25" t="s">
        <v>407</v>
      </c>
      <c r="O27" s="25" t="s">
        <v>407</v>
      </c>
      <c r="P27" s="25" t="s">
        <v>407</v>
      </c>
      <c r="Q27" s="25" t="s">
        <v>407</v>
      </c>
      <c r="R27" s="32" t="s">
        <v>407</v>
      </c>
      <c r="S27" s="1"/>
      <c r="T27" s="1"/>
      <c r="U27" s="1"/>
      <c r="V27" s="1"/>
      <c r="W27" s="1"/>
      <c r="X27" s="1"/>
      <c r="Y27" s="25" t="s">
        <v>407</v>
      </c>
      <c r="Z27" s="25" t="s">
        <v>407</v>
      </c>
      <c r="AA27" s="25" t="s">
        <v>407</v>
      </c>
      <c r="AB27" s="25" t="s">
        <v>407</v>
      </c>
      <c r="AC27" s="32" t="s">
        <v>407</v>
      </c>
      <c r="AD27" s="23" t="s">
        <v>407</v>
      </c>
      <c r="AE27" s="23" t="s">
        <v>407</v>
      </c>
      <c r="AF27" s="23" t="s">
        <v>407</v>
      </c>
      <c r="AG27" s="23" t="s">
        <v>407</v>
      </c>
      <c r="AH27" s="23" t="s">
        <v>407</v>
      </c>
      <c r="AK27" s="27" t="str">
        <f t="shared" si="0"/>
        <v/>
      </c>
      <c r="AL27" s="27" t="str">
        <f t="shared" si="0"/>
        <v/>
      </c>
      <c r="AM27" s="27" t="str">
        <f t="shared" si="0"/>
        <v/>
      </c>
      <c r="AN27" s="27" t="str">
        <f t="shared" si="0"/>
        <v/>
      </c>
      <c r="AO27" s="27" t="str">
        <f t="shared" si="0"/>
        <v/>
      </c>
      <c r="AP27" s="27" t="str">
        <f t="shared" si="0"/>
        <v/>
      </c>
      <c r="AQ27" s="27" t="str">
        <f t="shared" si="0"/>
        <v/>
      </c>
      <c r="AR27" s="27" t="str">
        <f t="shared" si="0"/>
        <v/>
      </c>
      <c r="AS27" s="27" t="str">
        <f t="shared" si="0"/>
        <v/>
      </c>
      <c r="AT27" s="27" t="str">
        <f t="shared" si="0"/>
        <v/>
      </c>
      <c r="AU27" s="1"/>
      <c r="AV27" s="28"/>
      <c r="AW27" s="29" t="s">
        <v>467</v>
      </c>
      <c r="AX27" s="30" t="str">
        <f t="shared" si="1"/>
        <v>---</v>
      </c>
      <c r="AY27" s="51" t="e">
        <f>VALUE(IF(AX27="---","",VLOOKUP(AX27,List1678[],2,FALSE)))</f>
        <v>#VALUE!</v>
      </c>
      <c r="AZ27" s="1" t="str">
        <f t="shared" si="2"/>
        <v>---</v>
      </c>
      <c r="BA27" s="1" t="e">
        <f>VALUE(IF(AZ27="---","",VLOOKUP(AZ27,List1678[],2,FALSE)))</f>
        <v>#VALUE!</v>
      </c>
      <c r="BB27" s="1" t="str">
        <f t="shared" si="3"/>
        <v>---</v>
      </c>
      <c r="BC27" s="1" t="str">
        <f t="shared" si="4"/>
        <v>---</v>
      </c>
      <c r="BD27" s="1"/>
      <c r="BE27" s="1"/>
      <c r="BF27" s="1"/>
      <c r="BG27" s="1"/>
      <c r="BH27" s="1"/>
      <c r="BI27" s="29" t="s">
        <v>467</v>
      </c>
      <c r="BJ27" s="162" t="str">
        <f>IF(H27="---","",VLOOKUP(H27,List1678[],2,FALSE))</f>
        <v/>
      </c>
      <c r="BK27" s="162" t="str">
        <f>IF(I27="---","",VLOOKUP(I27,List1678[],2,FALSE))</f>
        <v/>
      </c>
      <c r="BL27" s="162" t="str">
        <f>IF(J27="---","",VLOOKUP(J27,List1678[],2,FALSE))</f>
        <v/>
      </c>
      <c r="BM27" s="162" t="str">
        <f>IF(K27="---","",VLOOKUP(K27,List1678[],2,FALSE))</f>
        <v/>
      </c>
      <c r="BN27" s="162" t="str">
        <f>IF(L27="---","",VLOOKUP(L27,List1678[],2,FALSE))</f>
        <v/>
      </c>
      <c r="BO27" s="162" t="str">
        <f>IF(M27="---","",VLOOKUP(M27,List1678[],2,FALSE))</f>
        <v/>
      </c>
      <c r="BP27" s="162" t="str">
        <f>IF(N27="---","",VLOOKUP(N27,List1678[],2,FALSE))</f>
        <v/>
      </c>
      <c r="BQ27" s="162" t="str">
        <f>IF(O27="---","",VLOOKUP(O27,List1678[],2,FALSE))</f>
        <v/>
      </c>
      <c r="BR27" s="162" t="str">
        <f>IF(P27="---","",VLOOKUP(P27,List1678[],2,FALSE))</f>
        <v/>
      </c>
      <c r="BS27" s="162" t="str">
        <f>IF(Q27="---","",VLOOKUP(Q27,List1678[],2,FALSE))</f>
        <v/>
      </c>
      <c r="BT27" s="162" t="str">
        <f>IF(R27="---","",VLOOKUP(R27,List1678[],2,FALSE))</f>
        <v/>
      </c>
      <c r="BU27" s="29" t="s">
        <v>467</v>
      </c>
      <c r="BV27" s="162" t="str">
        <f>IF(Y27="---","",VLOOKUP(Y27,List1678[],2,FALSE))</f>
        <v/>
      </c>
      <c r="BW27" s="162" t="str">
        <f>IF(Z27="---","",VLOOKUP(Z27,List1678[],2,FALSE))</f>
        <v/>
      </c>
      <c r="BX27" s="162" t="str">
        <f>IF(AA27="---","",VLOOKUP(AA27,List1678[],2,FALSE))</f>
        <v/>
      </c>
      <c r="BY27" s="162" t="str">
        <f>IF(AB27="---","",VLOOKUP(AB27,List1678[],2,FALSE))</f>
        <v/>
      </c>
      <c r="BZ27" s="162" t="str">
        <f>IF(AC27="---","",VLOOKUP(AC27,List1678[],2,FALSE))</f>
        <v/>
      </c>
      <c r="CA27" s="162" t="str">
        <f>IF(AD27="---","",VLOOKUP(AD27,List1678[],2,FALSE))</f>
        <v/>
      </c>
      <c r="CB27" s="162" t="str">
        <f>IF(AE27="---","",VLOOKUP(AE27,List1678[],2,FALSE))</f>
        <v/>
      </c>
      <c r="CC27" s="162" t="str">
        <f>IF(AF27="---","",VLOOKUP(AF27,List1678[],2,FALSE))</f>
        <v/>
      </c>
      <c r="CD27" s="162" t="str">
        <f>IF(AG27="---","",VLOOKUP(AG27,List1678[],2,FALSE))</f>
        <v/>
      </c>
      <c r="CE27" s="162" t="str">
        <f>IF(AH27="---","",VLOOKUP(AH27,List1678[],2,FALSE))</f>
        <v/>
      </c>
      <c r="CG27" s="1"/>
      <c r="CI27" s="1"/>
      <c r="CK27" s="1"/>
      <c r="CM27" s="1"/>
    </row>
    <row r="28" spans="2:91" s="8" customFormat="1" ht="13.5" customHeight="1" thickBot="1">
      <c r="B28" s="196"/>
      <c r="C28" s="198"/>
      <c r="D28" s="199"/>
      <c r="E28" s="20" t="s">
        <v>468</v>
      </c>
      <c r="F28" s="21"/>
      <c r="G28" s="22"/>
      <c r="H28" s="25" t="s">
        <v>407</v>
      </c>
      <c r="I28" s="25" t="s">
        <v>407</v>
      </c>
      <c r="J28" s="25" t="s">
        <v>407</v>
      </c>
      <c r="K28" s="25" t="s">
        <v>407</v>
      </c>
      <c r="L28" s="25" t="s">
        <v>407</v>
      </c>
      <c r="M28" s="25" t="s">
        <v>407</v>
      </c>
      <c r="N28" s="25" t="s">
        <v>407</v>
      </c>
      <c r="O28" s="25" t="s">
        <v>407</v>
      </c>
      <c r="P28" s="25" t="s">
        <v>407</v>
      </c>
      <c r="Q28" s="25" t="s">
        <v>407</v>
      </c>
      <c r="R28" s="32" t="s">
        <v>407</v>
      </c>
      <c r="S28" s="1"/>
      <c r="T28" s="1"/>
      <c r="U28" s="1"/>
      <c r="V28" s="1"/>
      <c r="W28" s="1"/>
      <c r="X28" s="1"/>
      <c r="Y28" s="25" t="s">
        <v>407</v>
      </c>
      <c r="Z28" s="25" t="s">
        <v>407</v>
      </c>
      <c r="AA28" s="25" t="s">
        <v>407</v>
      </c>
      <c r="AB28" s="25" t="s">
        <v>407</v>
      </c>
      <c r="AC28" s="32" t="s">
        <v>407</v>
      </c>
      <c r="AD28" s="23" t="s">
        <v>407</v>
      </c>
      <c r="AE28" s="23" t="s">
        <v>407</v>
      </c>
      <c r="AF28" s="23" t="s">
        <v>407</v>
      </c>
      <c r="AG28" s="23" t="s">
        <v>407</v>
      </c>
      <c r="AH28" s="23" t="s">
        <v>407</v>
      </c>
      <c r="AK28" s="27" t="str">
        <f t="shared" si="0"/>
        <v/>
      </c>
      <c r="AL28" s="27" t="str">
        <f t="shared" si="0"/>
        <v/>
      </c>
      <c r="AM28" s="27" t="str">
        <f t="shared" si="0"/>
        <v/>
      </c>
      <c r="AN28" s="27" t="str">
        <f t="shared" si="0"/>
        <v/>
      </c>
      <c r="AO28" s="27" t="str">
        <f t="shared" si="0"/>
        <v/>
      </c>
      <c r="AP28" s="27" t="str">
        <f t="shared" ref="AP28:AT30" si="5">IFERROR(IF(N28="---","",IF(AD28="---","No Target Set",IF(CA28=BP28,"On Target",IF(CA28&gt;BP28,"Behind",IF(CA28&lt;BP28,"Ahead"))))),"")</f>
        <v/>
      </c>
      <c r="AQ28" s="27" t="str">
        <f t="shared" si="5"/>
        <v/>
      </c>
      <c r="AR28" s="27" t="str">
        <f t="shared" si="5"/>
        <v/>
      </c>
      <c r="AS28" s="27" t="str">
        <f t="shared" si="5"/>
        <v/>
      </c>
      <c r="AT28" s="27" t="str">
        <f t="shared" si="5"/>
        <v/>
      </c>
      <c r="AU28" s="1"/>
      <c r="AV28" s="28"/>
      <c r="AW28" s="29" t="s">
        <v>469</v>
      </c>
      <c r="AX28" s="30" t="str">
        <f t="shared" si="1"/>
        <v>---</v>
      </c>
      <c r="AY28" s="51" t="e">
        <f>VALUE(IF(AX28="---","",VLOOKUP(AX28,List1678[],2,FALSE)))</f>
        <v>#VALUE!</v>
      </c>
      <c r="AZ28" s="1" t="str">
        <f t="shared" si="2"/>
        <v>---</v>
      </c>
      <c r="BA28" s="1" t="e">
        <f>VALUE(IF(AZ28="---","",VLOOKUP(AZ28,List1678[],2,FALSE)))</f>
        <v>#VALUE!</v>
      </c>
      <c r="BB28" s="1" t="str">
        <f t="shared" si="3"/>
        <v>---</v>
      </c>
      <c r="BC28" s="1" t="str">
        <f t="shared" si="4"/>
        <v>---</v>
      </c>
      <c r="BD28" s="1"/>
      <c r="BE28" s="1"/>
      <c r="BF28" s="1"/>
      <c r="BG28" s="1"/>
      <c r="BH28" s="1"/>
      <c r="BI28" s="29" t="s">
        <v>469</v>
      </c>
      <c r="BJ28" s="162" t="str">
        <f>IF(H28="---","",VLOOKUP(H28,List1678[],2,FALSE))</f>
        <v/>
      </c>
      <c r="BK28" s="162" t="str">
        <f>IF(I28="---","",VLOOKUP(I28,List1678[],2,FALSE))</f>
        <v/>
      </c>
      <c r="BL28" s="162" t="str">
        <f>IF(J28="---","",VLOOKUP(J28,List1678[],2,FALSE))</f>
        <v/>
      </c>
      <c r="BM28" s="162" t="str">
        <f>IF(K28="---","",VLOOKUP(K28,List1678[],2,FALSE))</f>
        <v/>
      </c>
      <c r="BN28" s="162" t="str">
        <f>IF(L28="---","",VLOOKUP(L28,List1678[],2,FALSE))</f>
        <v/>
      </c>
      <c r="BO28" s="162" t="str">
        <f>IF(M28="---","",VLOOKUP(M28,List1678[],2,FALSE))</f>
        <v/>
      </c>
      <c r="BP28" s="162" t="str">
        <f>IF(N28="---","",VLOOKUP(N28,List1678[],2,FALSE))</f>
        <v/>
      </c>
      <c r="BQ28" s="162" t="str">
        <f>IF(O28="---","",VLOOKUP(O28,List1678[],2,FALSE))</f>
        <v/>
      </c>
      <c r="BR28" s="162" t="str">
        <f>IF(P28="---","",VLOOKUP(P28,List1678[],2,FALSE))</f>
        <v/>
      </c>
      <c r="BS28" s="162" t="str">
        <f>IF(Q28="---","",VLOOKUP(Q28,List1678[],2,FALSE))</f>
        <v/>
      </c>
      <c r="BT28" s="162" t="str">
        <f>IF(R28="---","",VLOOKUP(R28,List1678[],2,FALSE))</f>
        <v/>
      </c>
      <c r="BU28" s="29" t="s">
        <v>469</v>
      </c>
      <c r="BV28" s="162" t="str">
        <f>IF(Y28="---","",VLOOKUP(Y28,List1678[],2,FALSE))</f>
        <v/>
      </c>
      <c r="BW28" s="162" t="str">
        <f>IF(Z28="---","",VLOOKUP(Z28,List1678[],2,FALSE))</f>
        <v/>
      </c>
      <c r="BX28" s="162" t="str">
        <f>IF(AA28="---","",VLOOKUP(AA28,List1678[],2,FALSE))</f>
        <v/>
      </c>
      <c r="BY28" s="162" t="str">
        <f>IF(AB28="---","",VLOOKUP(AB28,List1678[],2,FALSE))</f>
        <v/>
      </c>
      <c r="BZ28" s="162" t="str">
        <f>IF(AC28="---","",VLOOKUP(AC28,List1678[],2,FALSE))</f>
        <v/>
      </c>
      <c r="CA28" s="162" t="str">
        <f>IF(AD28="---","",VLOOKUP(AD28,List1678[],2,FALSE))</f>
        <v/>
      </c>
      <c r="CB28" s="162" t="str">
        <f>IF(AE28="---","",VLOOKUP(AE28,List1678[],2,FALSE))</f>
        <v/>
      </c>
      <c r="CC28" s="162" t="str">
        <f>IF(AF28="---","",VLOOKUP(AF28,List1678[],2,FALSE))</f>
        <v/>
      </c>
      <c r="CD28" s="162" t="str">
        <f>IF(AG28="---","",VLOOKUP(AG28,List1678[],2,FALSE))</f>
        <v/>
      </c>
      <c r="CE28" s="162" t="str">
        <f>IF(AH28="---","",VLOOKUP(AH28,List1678[],2,FALSE))</f>
        <v/>
      </c>
      <c r="CG28" s="1"/>
      <c r="CI28" s="1"/>
      <c r="CK28" s="1"/>
      <c r="CM28" s="1"/>
    </row>
    <row r="29" spans="2:91" s="8" customFormat="1" ht="13.5" customHeight="1" thickBot="1">
      <c r="B29" s="196"/>
      <c r="C29" s="198"/>
      <c r="D29" s="199"/>
      <c r="E29" s="20" t="s">
        <v>470</v>
      </c>
      <c r="F29" s="21"/>
      <c r="G29" s="22"/>
      <c r="H29" s="25" t="s">
        <v>407</v>
      </c>
      <c r="I29" s="25" t="s">
        <v>407</v>
      </c>
      <c r="J29" s="25" t="s">
        <v>407</v>
      </c>
      <c r="K29" s="25" t="s">
        <v>407</v>
      </c>
      <c r="L29" s="25" t="s">
        <v>407</v>
      </c>
      <c r="M29" s="25" t="s">
        <v>407</v>
      </c>
      <c r="N29" s="25" t="s">
        <v>407</v>
      </c>
      <c r="O29" s="25" t="s">
        <v>407</v>
      </c>
      <c r="P29" s="25" t="s">
        <v>407</v>
      </c>
      <c r="Q29" s="25" t="s">
        <v>407</v>
      </c>
      <c r="R29" s="32" t="s">
        <v>407</v>
      </c>
      <c r="S29" s="1"/>
      <c r="T29" s="1"/>
      <c r="U29" s="1"/>
      <c r="V29" s="1"/>
      <c r="W29" s="1"/>
      <c r="X29" s="1"/>
      <c r="Y29" s="25" t="s">
        <v>407</v>
      </c>
      <c r="Z29" s="25" t="s">
        <v>407</v>
      </c>
      <c r="AA29" s="25" t="s">
        <v>407</v>
      </c>
      <c r="AB29" s="25" t="s">
        <v>407</v>
      </c>
      <c r="AC29" s="32" t="s">
        <v>407</v>
      </c>
      <c r="AD29" s="23" t="s">
        <v>407</v>
      </c>
      <c r="AE29" s="23" t="s">
        <v>407</v>
      </c>
      <c r="AF29" s="23" t="s">
        <v>407</v>
      </c>
      <c r="AG29" s="23" t="s">
        <v>407</v>
      </c>
      <c r="AH29" s="23" t="s">
        <v>407</v>
      </c>
      <c r="AK29" s="27" t="str">
        <f t="shared" ref="AK29:AO30" si="6">IFERROR(IF(I29="---","",IF(Y29="---","No Target Set",IF(BV29=BK29,"On Target",IF(BV29&gt;BK29,"Behind",IF(BV29&lt;BK29,"Ahead"))))),"")</f>
        <v/>
      </c>
      <c r="AL29" s="27" t="str">
        <f t="shared" si="6"/>
        <v/>
      </c>
      <c r="AM29" s="27" t="str">
        <f t="shared" si="6"/>
        <v/>
      </c>
      <c r="AN29" s="27" t="str">
        <f t="shared" si="6"/>
        <v/>
      </c>
      <c r="AO29" s="27" t="str">
        <f t="shared" si="6"/>
        <v/>
      </c>
      <c r="AP29" s="27" t="str">
        <f t="shared" si="5"/>
        <v/>
      </c>
      <c r="AQ29" s="27" t="str">
        <f t="shared" si="5"/>
        <v/>
      </c>
      <c r="AR29" s="27" t="str">
        <f t="shared" si="5"/>
        <v/>
      </c>
      <c r="AS29" s="27" t="str">
        <f t="shared" si="5"/>
        <v/>
      </c>
      <c r="AT29" s="27" t="str">
        <f t="shared" si="5"/>
        <v/>
      </c>
      <c r="AU29" s="1"/>
      <c r="AV29" s="28"/>
      <c r="AW29" s="29" t="s">
        <v>471</v>
      </c>
      <c r="AX29" s="30" t="str">
        <f t="shared" si="1"/>
        <v>---</v>
      </c>
      <c r="AY29" s="51" t="e">
        <f>VALUE(IF(AX29="---","",VLOOKUP(AX29,List1678[],2,FALSE)))</f>
        <v>#VALUE!</v>
      </c>
      <c r="AZ29" s="1" t="str">
        <f t="shared" si="2"/>
        <v>---</v>
      </c>
      <c r="BA29" s="1" t="e">
        <f>VALUE(IF(AZ29="---","",VLOOKUP(AZ29,List1678[],2,FALSE)))</f>
        <v>#VALUE!</v>
      </c>
      <c r="BB29" s="1" t="str">
        <f t="shared" si="3"/>
        <v>---</v>
      </c>
      <c r="BC29" s="1" t="str">
        <f t="shared" si="4"/>
        <v>---</v>
      </c>
      <c r="BD29" s="1"/>
      <c r="BE29" s="1"/>
      <c r="BF29" s="1"/>
      <c r="BG29" s="1"/>
      <c r="BH29" s="1"/>
      <c r="BI29" s="29" t="s">
        <v>471</v>
      </c>
      <c r="BJ29" s="162" t="str">
        <f>IF(H29="---","",VLOOKUP(H29,List1678[],2,FALSE))</f>
        <v/>
      </c>
      <c r="BK29" s="162" t="str">
        <f>IF(I29="---","",VLOOKUP(I29,List1678[],2,FALSE))</f>
        <v/>
      </c>
      <c r="BL29" s="162" t="str">
        <f>IF(J29="---","",VLOOKUP(J29,List1678[],2,FALSE))</f>
        <v/>
      </c>
      <c r="BM29" s="162" t="str">
        <f>IF(K29="---","",VLOOKUP(K29,List1678[],2,FALSE))</f>
        <v/>
      </c>
      <c r="BN29" s="162" t="str">
        <f>IF(L29="---","",VLOOKUP(L29,List1678[],2,FALSE))</f>
        <v/>
      </c>
      <c r="BO29" s="162" t="str">
        <f>IF(M29="---","",VLOOKUP(M29,List1678[],2,FALSE))</f>
        <v/>
      </c>
      <c r="BP29" s="162" t="str">
        <f>IF(N29="---","",VLOOKUP(N29,List1678[],2,FALSE))</f>
        <v/>
      </c>
      <c r="BQ29" s="162" t="str">
        <f>IF(O29="---","",VLOOKUP(O29,List1678[],2,FALSE))</f>
        <v/>
      </c>
      <c r="BR29" s="162" t="str">
        <f>IF(P29="---","",VLOOKUP(P29,List1678[],2,FALSE))</f>
        <v/>
      </c>
      <c r="BS29" s="162" t="str">
        <f>IF(Q29="---","",VLOOKUP(Q29,List1678[],2,FALSE))</f>
        <v/>
      </c>
      <c r="BT29" s="162" t="str">
        <f>IF(R29="---","",VLOOKUP(R29,List1678[],2,FALSE))</f>
        <v/>
      </c>
      <c r="BU29" s="29" t="s">
        <v>471</v>
      </c>
      <c r="BV29" s="162" t="str">
        <f>IF(Y29="---","",VLOOKUP(Y29,List1678[],2,FALSE))</f>
        <v/>
      </c>
      <c r="BW29" s="162" t="str">
        <f>IF(Z29="---","",VLOOKUP(Z29,List1678[],2,FALSE))</f>
        <v/>
      </c>
      <c r="BX29" s="162" t="str">
        <f>IF(AA29="---","",VLOOKUP(AA29,List1678[],2,FALSE))</f>
        <v/>
      </c>
      <c r="BY29" s="162" t="str">
        <f>IF(AB29="---","",VLOOKUP(AB29,List1678[],2,FALSE))</f>
        <v/>
      </c>
      <c r="BZ29" s="162" t="str">
        <f>IF(AC29="---","",VLOOKUP(AC29,List1678[],2,FALSE))</f>
        <v/>
      </c>
      <c r="CA29" s="162" t="str">
        <f>IF(AD29="---","",VLOOKUP(AD29,List1678[],2,FALSE))</f>
        <v/>
      </c>
      <c r="CB29" s="162" t="str">
        <f>IF(AE29="---","",VLOOKUP(AE29,List1678[],2,FALSE))</f>
        <v/>
      </c>
      <c r="CC29" s="162" t="str">
        <f>IF(AF29="---","",VLOOKUP(AF29,List1678[],2,FALSE))</f>
        <v/>
      </c>
      <c r="CD29" s="162" t="str">
        <f>IF(AG29="---","",VLOOKUP(AG29,List1678[],2,FALSE))</f>
        <v/>
      </c>
      <c r="CE29" s="162" t="str">
        <f>IF(AH29="---","",VLOOKUP(AH29,List1678[],2,FALSE))</f>
        <v/>
      </c>
      <c r="CG29" s="1"/>
      <c r="CI29" s="1"/>
      <c r="CK29" s="1"/>
      <c r="CM29" s="1"/>
    </row>
    <row r="30" spans="2:91" s="8" customFormat="1" ht="14.25" thickBot="1">
      <c r="B30" s="197"/>
      <c r="C30" s="198"/>
      <c r="D30" s="199"/>
      <c r="E30" s="36" t="s">
        <v>472</v>
      </c>
      <c r="F30" s="21"/>
      <c r="G30" s="22"/>
      <c r="H30" s="37" t="s">
        <v>407</v>
      </c>
      <c r="I30" s="37" t="s">
        <v>407</v>
      </c>
      <c r="J30" s="37" t="s">
        <v>407</v>
      </c>
      <c r="K30" s="37" t="s">
        <v>407</v>
      </c>
      <c r="L30" s="37" t="s">
        <v>407</v>
      </c>
      <c r="M30" s="37" t="s">
        <v>407</v>
      </c>
      <c r="N30" s="37" t="s">
        <v>407</v>
      </c>
      <c r="O30" s="37" t="s">
        <v>407</v>
      </c>
      <c r="P30" s="37" t="s">
        <v>407</v>
      </c>
      <c r="Q30" s="37" t="s">
        <v>407</v>
      </c>
      <c r="R30" s="38" t="s">
        <v>407</v>
      </c>
      <c r="S30" s="1"/>
      <c r="T30" s="1"/>
      <c r="U30" s="1"/>
      <c r="V30" s="1"/>
      <c r="W30" s="1"/>
      <c r="X30" s="1"/>
      <c r="Y30" s="25" t="s">
        <v>407</v>
      </c>
      <c r="Z30" s="25" t="s">
        <v>407</v>
      </c>
      <c r="AA30" s="25" t="s">
        <v>407</v>
      </c>
      <c r="AB30" s="25" t="s">
        <v>407</v>
      </c>
      <c r="AC30" s="166" t="s">
        <v>407</v>
      </c>
      <c r="AD30" s="23" t="s">
        <v>407</v>
      </c>
      <c r="AE30" s="23" t="s">
        <v>407</v>
      </c>
      <c r="AF30" s="23" t="s">
        <v>407</v>
      </c>
      <c r="AG30" s="23" t="s">
        <v>407</v>
      </c>
      <c r="AH30" s="23" t="s">
        <v>407</v>
      </c>
      <c r="AK30" s="27" t="str">
        <f t="shared" si="6"/>
        <v/>
      </c>
      <c r="AL30" s="27" t="str">
        <f t="shared" si="6"/>
        <v/>
      </c>
      <c r="AM30" s="27" t="str">
        <f t="shared" si="6"/>
        <v/>
      </c>
      <c r="AN30" s="27" t="str">
        <f t="shared" si="6"/>
        <v/>
      </c>
      <c r="AO30" s="27" t="str">
        <f t="shared" si="6"/>
        <v/>
      </c>
      <c r="AP30" s="27" t="str">
        <f t="shared" si="5"/>
        <v/>
      </c>
      <c r="AQ30" s="27" t="str">
        <f t="shared" si="5"/>
        <v/>
      </c>
      <c r="AR30" s="27" t="str">
        <f t="shared" si="5"/>
        <v/>
      </c>
      <c r="AS30" s="27" t="str">
        <f t="shared" si="5"/>
        <v/>
      </c>
      <c r="AT30" s="27" t="str">
        <f t="shared" si="5"/>
        <v/>
      </c>
      <c r="AU30" s="1"/>
      <c r="AV30" s="28"/>
      <c r="AW30" s="29" t="s">
        <v>473</v>
      </c>
      <c r="AX30" s="30" t="str">
        <f t="shared" si="1"/>
        <v>---</v>
      </c>
      <c r="AY30" s="51" t="e">
        <f>VALUE(IF(AX30="---","",VLOOKUP(AX30,List1678[],2,FALSE)))</f>
        <v>#VALUE!</v>
      </c>
      <c r="AZ30" s="1" t="str">
        <f t="shared" si="2"/>
        <v>---</v>
      </c>
      <c r="BA30" s="1" t="e">
        <f>VALUE(IF(AZ30="---","",VLOOKUP(AZ30,List1678[],2,FALSE)))</f>
        <v>#VALUE!</v>
      </c>
      <c r="BB30" s="1" t="str">
        <f t="shared" si="3"/>
        <v>---</v>
      </c>
      <c r="BC30" s="1" t="str">
        <f t="shared" si="4"/>
        <v>---</v>
      </c>
      <c r="BD30" s="1"/>
      <c r="BE30" s="1"/>
      <c r="BF30" s="1"/>
      <c r="BG30" s="1"/>
      <c r="BH30" s="1"/>
      <c r="BI30" s="29" t="s">
        <v>473</v>
      </c>
      <c r="BJ30" s="162" t="str">
        <f>IF(H30="---","",VLOOKUP(H30,List1678[],2,FALSE))</f>
        <v/>
      </c>
      <c r="BK30" s="162" t="str">
        <f>IF(I30="---","",VLOOKUP(I30,List1678[],2,FALSE))</f>
        <v/>
      </c>
      <c r="BL30" s="162" t="str">
        <f>IF(J30="---","",VLOOKUP(J30,List1678[],2,FALSE))</f>
        <v/>
      </c>
      <c r="BM30" s="162" t="str">
        <f>IF(K30="---","",VLOOKUP(K30,List1678[],2,FALSE))</f>
        <v/>
      </c>
      <c r="BN30" s="162" t="str">
        <f>IF(L30="---","",VLOOKUP(L30,List1678[],2,FALSE))</f>
        <v/>
      </c>
      <c r="BO30" s="162" t="str">
        <f>IF(M30="---","",VLOOKUP(M30,List1678[],2,FALSE))</f>
        <v/>
      </c>
      <c r="BP30" s="162" t="str">
        <f>IF(N30="---","",VLOOKUP(N30,List1678[],2,FALSE))</f>
        <v/>
      </c>
      <c r="BQ30" s="162" t="str">
        <f>IF(O30="---","",VLOOKUP(O30,List1678[],2,FALSE))</f>
        <v/>
      </c>
      <c r="BR30" s="162" t="str">
        <f>IF(P30="---","",VLOOKUP(P30,List1678[],2,FALSE))</f>
        <v/>
      </c>
      <c r="BS30" s="162" t="str">
        <f>IF(Q30="---","",VLOOKUP(Q30,List1678[],2,FALSE))</f>
        <v/>
      </c>
      <c r="BT30" s="162" t="str">
        <f>IF(R30="---","",VLOOKUP(R30,List1678[],2,FALSE))</f>
        <v/>
      </c>
      <c r="BU30" s="29" t="s">
        <v>473</v>
      </c>
      <c r="BV30" s="162" t="str">
        <f>IF(Y30="---","",VLOOKUP(Y30,List1678[],2,FALSE))</f>
        <v/>
      </c>
      <c r="BW30" s="162" t="str">
        <f>IF(Z30="---","",VLOOKUP(Z30,List1678[],2,FALSE))</f>
        <v/>
      </c>
      <c r="BX30" s="162" t="str">
        <f>IF(AA30="---","",VLOOKUP(AA30,List1678[],2,FALSE))</f>
        <v/>
      </c>
      <c r="BY30" s="162" t="str">
        <f>IF(AB30="---","",VLOOKUP(AB30,List1678[],2,FALSE))</f>
        <v/>
      </c>
      <c r="BZ30" s="162" t="str">
        <f>IF(AC30="---","",VLOOKUP(AC30,List1678[],2,FALSE))</f>
        <v/>
      </c>
      <c r="CA30" s="162" t="str">
        <f>IF(AD30="---","",VLOOKUP(AD30,List1678[],2,FALSE))</f>
        <v/>
      </c>
      <c r="CB30" s="162" t="str">
        <f>IF(AE30="---","",VLOOKUP(AE30,List1678[],2,FALSE))</f>
        <v/>
      </c>
      <c r="CC30" s="162" t="str">
        <f>IF(AF30="---","",VLOOKUP(AF30,List1678[],2,FALSE))</f>
        <v/>
      </c>
      <c r="CD30" s="162" t="str">
        <f>IF(AG30="---","",VLOOKUP(AG30,List1678[],2,FALSE))</f>
        <v/>
      </c>
      <c r="CE30" s="162" t="str">
        <f>IF(AH30="---","",VLOOKUP(AH30,List1678[],2,FALSE))</f>
        <v/>
      </c>
      <c r="CG30" s="1"/>
      <c r="CI30" s="1"/>
      <c r="CK30" s="1"/>
      <c r="CM30" s="1"/>
    </row>
    <row r="31" spans="2:91" s="8" customFormat="1" ht="13.5" customHeight="1" thickBot="1">
      <c r="B31" s="192" t="s">
        <v>474</v>
      </c>
      <c r="C31" s="193"/>
      <c r="D31" s="193"/>
      <c r="E31" s="193"/>
      <c r="F31" s="193"/>
      <c r="G31" s="194"/>
      <c r="H31" s="39">
        <f>COUNTIF(Year0Range,BE4)</f>
        <v>0</v>
      </c>
      <c r="I31" s="39" t="str">
        <f>IF(COUNTIF(Year1Range,BE4)=0,"",COUNTIF(Year1Range,BE4))</f>
        <v/>
      </c>
      <c r="J31" s="39" t="str">
        <f>IF(COUNTIF(Year2Range,BE4)=0,"",COUNTIF(Year2Range,BE4))</f>
        <v/>
      </c>
      <c r="K31" s="39" t="str">
        <f>IF(COUNTIF(Year3Range,BE4)=0,"",COUNTIF(Year3Range,BE4))</f>
        <v/>
      </c>
      <c r="L31" s="39" t="str">
        <f>IF(COUNTIF(Year4Range,BE4)=0,"",COUNTIF(Year4Range,BE4))</f>
        <v/>
      </c>
      <c r="M31" s="39" t="str">
        <f>IF(COUNTIF(Year5Range,BE4)=0,"",COUNTIF(Year5Range,BE4))</f>
        <v/>
      </c>
      <c r="N31" s="39" t="str">
        <f>IF(COUNTIF(Year6Range,BE4)=0,"",COUNTIF(Year6Range,BE4))</f>
        <v/>
      </c>
      <c r="O31" s="39" t="str">
        <f>IF(COUNTIF(Year7Range,BE4)=0,"",COUNTIF(Year7Range,BE4))</f>
        <v/>
      </c>
      <c r="P31" s="39" t="str">
        <f>IF(COUNTIF(Year8Range,BE4)=0,"",COUNTIF(Year8Range,BE4))</f>
        <v/>
      </c>
      <c r="Q31" s="39" t="str">
        <f>IF(COUNTIF(Year9Range,BE4)=0,"",COUNTIF(Year9Range,BE4))</f>
        <v/>
      </c>
      <c r="R31" s="39" t="str">
        <f>IF(COUNTIF(Year10Range,BE4)=0,"",COUNTIF(Year10Range,BE4))</f>
        <v/>
      </c>
      <c r="S31" s="1"/>
      <c r="T31" s="1"/>
      <c r="U31" s="1"/>
      <c r="V31" s="1"/>
      <c r="W31" s="1"/>
      <c r="X31" s="1"/>
      <c r="Y31" s="39">
        <f>COUNTIF(Year1Expected,$BE$4)</f>
        <v>0</v>
      </c>
      <c r="Z31" s="39" t="str">
        <f>IF(COUNTIF(Year2Expected,$BE$4)=0,"",COUNTIF(Year2Expected,$BE$4))</f>
        <v/>
      </c>
      <c r="AA31" s="39" t="str">
        <f>IF(COUNTIF(Year3Expected,$BE$4)=0,"",COUNTIF(Year3Expected,$BE$4))</f>
        <v/>
      </c>
      <c r="AB31" s="39" t="str">
        <f>IF(COUNTIF(Year4Expected,$BE$4)=0,"",COUNTIF(Year4Expected,$BE$4))</f>
        <v/>
      </c>
      <c r="AC31" s="39" t="str">
        <f>IF(COUNTIF(Year5Expected,$BE$4)=0,"",COUNTIF(Year5Expected,$BE$4))</f>
        <v/>
      </c>
      <c r="AD31" s="39" t="str">
        <f>IF(COUNTIF(Year6Expected,$BE$4)=0,"",COUNTIF(Year6Expected,$BE$4))</f>
        <v/>
      </c>
      <c r="AE31" s="39" t="str">
        <f>IF(COUNTIF(Year7Expected,$BE$4)=0,"",COUNTIF(Year7Expected,$BE$4))</f>
        <v/>
      </c>
      <c r="AF31" s="39" t="str">
        <f>IF(COUNTIF(Year8Expected,$BE$4)=0,"",COUNTIF(Year8Expected,$BE$4))</f>
        <v/>
      </c>
      <c r="AG31" s="39" t="str">
        <f>IF(COUNTIF(Year9Expected,$BE$4)=0,"",COUNTIF(Year9Expected,$BE$4))</f>
        <v/>
      </c>
      <c r="AH31" s="39" t="str">
        <f>IF(COUNTIF(Year10Expected,$BE$4)=0,"",COUNTIF(Year10Expected,$BE$4))</f>
        <v/>
      </c>
      <c r="AK31" s="1"/>
      <c r="AL31" s="1"/>
      <c r="AM31" s="1"/>
      <c r="AN31" s="1"/>
      <c r="AO31" s="1"/>
      <c r="AP31" s="1"/>
      <c r="AQ31" s="1"/>
      <c r="AR31" s="1"/>
      <c r="AS31" s="1"/>
      <c r="AT31" s="1"/>
      <c r="AU31" s="1"/>
      <c r="AV31" s="1"/>
      <c r="AW31" s="1"/>
      <c r="AX31" s="1" t="e">
        <f>LOOKUP(2,1/(H34:R34&lt;&gt;""),H$2:R$2)</f>
        <v>#N/A</v>
      </c>
      <c r="AY31" s="1"/>
      <c r="AZ31" s="1" t="e">
        <f>AX31</f>
        <v>#N/A</v>
      </c>
      <c r="BA31" s="1"/>
      <c r="BB31" s="1"/>
      <c r="BC31" s="1"/>
      <c r="BD31" s="1"/>
      <c r="BE31" s="1"/>
      <c r="BF31" s="1"/>
      <c r="BG31" s="1"/>
      <c r="BH31" s="1"/>
      <c r="BI31" s="29" t="s">
        <v>475</v>
      </c>
      <c r="BJ31" s="163">
        <f t="shared" ref="BJ31:BT31" si="7">COUNTIF(BJ3:BJ30,1)</f>
        <v>0</v>
      </c>
      <c r="BK31" s="163">
        <f t="shared" si="7"/>
        <v>0</v>
      </c>
      <c r="BL31" s="163">
        <f t="shared" si="7"/>
        <v>0</v>
      </c>
      <c r="BM31" s="163">
        <f t="shared" si="7"/>
        <v>0</v>
      </c>
      <c r="BN31" s="163">
        <f t="shared" si="7"/>
        <v>0</v>
      </c>
      <c r="BO31" s="163">
        <f t="shared" si="7"/>
        <v>0</v>
      </c>
      <c r="BP31" s="163">
        <f t="shared" si="7"/>
        <v>0</v>
      </c>
      <c r="BQ31" s="163">
        <f t="shared" si="7"/>
        <v>0</v>
      </c>
      <c r="BR31" s="163">
        <f t="shared" si="7"/>
        <v>0</v>
      </c>
      <c r="BS31" s="163">
        <f t="shared" si="7"/>
        <v>0</v>
      </c>
      <c r="BT31" s="163">
        <f t="shared" si="7"/>
        <v>0</v>
      </c>
      <c r="BU31" s="29" t="s">
        <v>475</v>
      </c>
      <c r="BV31" s="164">
        <f t="shared" ref="BV31:CE31" si="8">COUNTIF(BV3:BV30,1)</f>
        <v>0</v>
      </c>
      <c r="BW31" s="164">
        <f t="shared" si="8"/>
        <v>0</v>
      </c>
      <c r="BX31" s="164">
        <f t="shared" si="8"/>
        <v>0</v>
      </c>
      <c r="BY31" s="164">
        <f t="shared" si="8"/>
        <v>0</v>
      </c>
      <c r="BZ31" s="164">
        <f t="shared" si="8"/>
        <v>0</v>
      </c>
      <c r="CA31" s="164">
        <f t="shared" si="8"/>
        <v>0</v>
      </c>
      <c r="CB31" s="164">
        <f t="shared" si="8"/>
        <v>0</v>
      </c>
      <c r="CC31" s="164">
        <f t="shared" si="8"/>
        <v>0</v>
      </c>
      <c r="CD31" s="164">
        <f t="shared" si="8"/>
        <v>0</v>
      </c>
      <c r="CE31" s="164">
        <f t="shared" si="8"/>
        <v>0</v>
      </c>
      <c r="CG31" s="1"/>
      <c r="CI31" s="1"/>
      <c r="CK31" s="1"/>
      <c r="CM31" s="1"/>
    </row>
    <row r="32" spans="2:91" s="8" customFormat="1" ht="13.5" customHeight="1" thickBot="1">
      <c r="B32" s="192" t="s">
        <v>476</v>
      </c>
      <c r="C32" s="193"/>
      <c r="D32" s="193"/>
      <c r="E32" s="193"/>
      <c r="F32" s="193"/>
      <c r="G32" s="194"/>
      <c r="H32" s="39">
        <f>COUNTIF(Year0Range,BE5)</f>
        <v>0</v>
      </c>
      <c r="I32" s="40" t="str">
        <f>IF(COUNTIF(Year1Range,BE5)=0,"",COUNTIF(Year1Range,BE5))</f>
        <v/>
      </c>
      <c r="J32" s="40" t="str">
        <f>IF(COUNTIF(Year2Range,BE5)=0,"",COUNTIF(Year2Range,BE5))</f>
        <v/>
      </c>
      <c r="K32" s="40" t="str">
        <f>IF(COUNTIF(Year3Range,BE5)=0,"",COUNTIF(Year3Range,BE5))</f>
        <v/>
      </c>
      <c r="L32" s="40" t="str">
        <f>IF(COUNTIF(Year4Range,BE5)=0,"",COUNTIF(Year4Range,BE5))</f>
        <v/>
      </c>
      <c r="M32" s="40" t="str">
        <f>IF(COUNTIF(Year5Range,BE5)=0,"",COUNTIF(Year5Range,BE5))</f>
        <v/>
      </c>
      <c r="N32" s="40" t="str">
        <f>IF(COUNTIF(Year6Range,BE5)=0,"",COUNTIF(Year6Range,BE5))</f>
        <v/>
      </c>
      <c r="O32" s="40" t="str">
        <f>IF(COUNTIF(Year7Range,BE5)=0,"",COUNTIF(Year7Range,BE5))</f>
        <v/>
      </c>
      <c r="P32" s="40" t="str">
        <f>IF(COUNTIF(Year8Range,BE5)=0,"",COUNTIF(Year8Range,BE5))</f>
        <v/>
      </c>
      <c r="Q32" s="40" t="str">
        <f>IF(COUNTIF(Year9Range,BE5)=0,"",COUNTIF(Year9Range,BE5))</f>
        <v/>
      </c>
      <c r="R32" s="40" t="str">
        <f>IF(COUNTIF(Year10Range,BE5)=0,"",COUNTIF(Year10Range,BE5))</f>
        <v/>
      </c>
      <c r="S32" s="1"/>
      <c r="T32" s="1"/>
      <c r="U32" s="1"/>
      <c r="V32" s="1"/>
      <c r="W32" s="1"/>
      <c r="X32" s="1"/>
      <c r="Y32" s="39">
        <f>COUNTIF(Year1Expected,$BE$5)</f>
        <v>0</v>
      </c>
      <c r="Z32" s="39" t="str">
        <f>IF(COUNTIF(Year2Expected,$BE$5)=0,"",COUNTIF(Year2Expected,$BE$5))</f>
        <v/>
      </c>
      <c r="AA32" s="39" t="str">
        <f>IF(COUNTIF(Year3Expected,$BE$5)=0,"",COUNTIF(Year3Expected,$BE$5))</f>
        <v/>
      </c>
      <c r="AB32" s="39" t="str">
        <f>IF(COUNTIF(Year4Expected,$BE$5)=0,"",COUNTIF(Year4Expected,$BE$5))</f>
        <v/>
      </c>
      <c r="AC32" s="39" t="str">
        <f>IF(COUNTIF(Year5Expected,$BE$5)=0,"",COUNTIF(Year5Expected,$BE$5))</f>
        <v/>
      </c>
      <c r="AD32" s="39" t="str">
        <f>IF(COUNTIF(Year6Expected,$BE$5)=0,"",COUNTIF(Year6Expected,$BE$5))</f>
        <v/>
      </c>
      <c r="AE32" s="39" t="str">
        <f>IF(COUNTIF(Year7Expected,$BE$5)=0,"",COUNTIF(Year7Expected,$BE$5))</f>
        <v/>
      </c>
      <c r="AF32" s="39" t="str">
        <f>IF(COUNTIF(Year8Expected,$BE$5)=0,"",COUNTIF(Year8Expected,$BE$5))</f>
        <v/>
      </c>
      <c r="AG32" s="39" t="str">
        <f>IF(COUNTIF(Year9Expected,$BE$5)=0,"",COUNTIF(Year9Expected,$BE$5))</f>
        <v/>
      </c>
      <c r="AH32" s="39" t="str">
        <f>IF(COUNTIF(Year10Expected,$BE$5)=0,"",COUNTIF(Year10Expected,$BE$5))</f>
        <v/>
      </c>
      <c r="AK32" s="1"/>
      <c r="AL32" s="1"/>
      <c r="AM32" s="1"/>
      <c r="AN32" s="1"/>
      <c r="AO32" s="1"/>
      <c r="AP32" s="1"/>
      <c r="AQ32" s="1"/>
      <c r="AR32" s="1"/>
      <c r="AS32" s="1"/>
      <c r="AT32" s="1"/>
      <c r="AU32" s="1"/>
      <c r="AV32" s="1"/>
      <c r="AW32" s="1"/>
      <c r="AX32" s="1"/>
      <c r="AY32" s="1"/>
      <c r="AZ32" s="1"/>
      <c r="BA32" s="1"/>
      <c r="BB32" s="1"/>
      <c r="BC32" s="1"/>
      <c r="BD32" s="1"/>
      <c r="BE32" s="1"/>
      <c r="BF32" s="1"/>
      <c r="BG32" s="1"/>
      <c r="BH32" s="1"/>
      <c r="BI32" s="29" t="s">
        <v>477</v>
      </c>
      <c r="BJ32" s="163">
        <f t="shared" ref="BJ32:BT32" si="9">COUNTIF(BJ3:BJ30,0.5)</f>
        <v>0</v>
      </c>
      <c r="BK32" s="163">
        <f t="shared" si="9"/>
        <v>0</v>
      </c>
      <c r="BL32" s="163">
        <f t="shared" si="9"/>
        <v>0</v>
      </c>
      <c r="BM32" s="163">
        <f t="shared" si="9"/>
        <v>0</v>
      </c>
      <c r="BN32" s="163">
        <f t="shared" si="9"/>
        <v>0</v>
      </c>
      <c r="BO32" s="163">
        <f t="shared" si="9"/>
        <v>0</v>
      </c>
      <c r="BP32" s="163">
        <f t="shared" si="9"/>
        <v>0</v>
      </c>
      <c r="BQ32" s="163">
        <f t="shared" si="9"/>
        <v>0</v>
      </c>
      <c r="BR32" s="163">
        <f t="shared" si="9"/>
        <v>0</v>
      </c>
      <c r="BS32" s="163">
        <f t="shared" si="9"/>
        <v>0</v>
      </c>
      <c r="BT32" s="163">
        <f t="shared" si="9"/>
        <v>0</v>
      </c>
      <c r="BU32" s="29" t="s">
        <v>477</v>
      </c>
      <c r="BV32" s="164">
        <f t="shared" ref="BV32:CE32" si="10">COUNTIF(BV3:BV30,0.5)</f>
        <v>0</v>
      </c>
      <c r="BW32" s="164">
        <f t="shared" si="10"/>
        <v>0</v>
      </c>
      <c r="BX32" s="164">
        <f t="shared" si="10"/>
        <v>0</v>
      </c>
      <c r="BY32" s="164">
        <f t="shared" si="10"/>
        <v>0</v>
      </c>
      <c r="BZ32" s="164">
        <f t="shared" si="10"/>
        <v>0</v>
      </c>
      <c r="CA32" s="164">
        <f t="shared" si="10"/>
        <v>0</v>
      </c>
      <c r="CB32" s="164">
        <f t="shared" si="10"/>
        <v>0</v>
      </c>
      <c r="CC32" s="164">
        <f t="shared" si="10"/>
        <v>0</v>
      </c>
      <c r="CD32" s="164">
        <f t="shared" si="10"/>
        <v>0</v>
      </c>
      <c r="CE32" s="164">
        <f t="shared" si="10"/>
        <v>0</v>
      </c>
      <c r="CG32" s="1"/>
      <c r="CI32" s="1"/>
      <c r="CK32" s="1"/>
      <c r="CM32" s="1"/>
    </row>
    <row r="33" spans="1:92" ht="13.5" customHeight="1" thickBot="1">
      <c r="B33" s="192" t="s">
        <v>478</v>
      </c>
      <c r="C33" s="193"/>
      <c r="D33" s="193"/>
      <c r="E33" s="193"/>
      <c r="F33" s="193"/>
      <c r="G33" s="194"/>
      <c r="H33" s="39">
        <f>COUNTIF(Year0Range,"*60")</f>
        <v>0</v>
      </c>
      <c r="I33" s="40" t="str">
        <f>IF(COUNTIF(Year1Range,"*60")=0,"",COUNTIF(Year1Range,"*60"))</f>
        <v/>
      </c>
      <c r="J33" s="40" t="str">
        <f>IF(COUNTIF(Year2Range,"*60")=0,"",COUNTIF(Year2Range,"*60"))</f>
        <v/>
      </c>
      <c r="K33" s="40" t="str">
        <f>IF(COUNTIF(Year3Range,"*60")=0,"",COUNTIF(Year3Range,"*60"))</f>
        <v/>
      </c>
      <c r="L33" s="40" t="str">
        <f>IF(COUNTIF(Year4Range,"*60")=0,"",COUNTIF(Year4Range,"*60"))</f>
        <v/>
      </c>
      <c r="M33" s="40" t="str">
        <f>IF(COUNTIF(Year5Range,"*60")=0,"",COUNTIF(Year5Range,"*60"))</f>
        <v/>
      </c>
      <c r="N33" s="40" t="str">
        <f>IF(COUNTIF(Year6Range,"*60")=0,"",COUNTIF(Year6Range,"*60"))</f>
        <v/>
      </c>
      <c r="O33" s="40" t="str">
        <f>IF(COUNTIF(Year7Range,"*60")=0,"",COUNTIF(Year7Range,"*60"))</f>
        <v/>
      </c>
      <c r="P33" s="40" t="str">
        <f>IF(COUNTIF(Year8Range,"*60")=0,"",COUNTIF(Year8Range,"*60"))</f>
        <v/>
      </c>
      <c r="Q33" s="40" t="str">
        <f>IF(COUNTIF(Year9Range,"*60")=0,"",COUNTIF(Year9Range,"*60"))</f>
        <v/>
      </c>
      <c r="R33" s="40" t="str">
        <f>IF(COUNTIF(Year10Range,"*60")=0,"",COUNTIF(Year10Range,"*60"))</f>
        <v/>
      </c>
      <c r="Y33" s="39">
        <f>COUNTIF(Year1Expected,"*60")</f>
        <v>0</v>
      </c>
      <c r="Z33" s="39" t="str">
        <f>IF(COUNTIF(Year2Expected,"*60")=0,"",COUNTIF(Year2Expected,"*60"))</f>
        <v/>
      </c>
      <c r="AA33" s="39" t="str">
        <f>IF(COUNTIF(Year3Expected,"*60")=0,"",COUNTIF(Year3Expected,"*60"))</f>
        <v/>
      </c>
      <c r="AB33" s="39" t="str">
        <f>IF(COUNTIF(Year4Expected,"*60")=0,"",COUNTIF(Year4Expected,"*60"))</f>
        <v/>
      </c>
      <c r="AC33" s="39" t="str">
        <f>IF(COUNTIF(Year5Expected,"*60")=0,"",COUNTIF(Year5Expected,"*60"))</f>
        <v/>
      </c>
      <c r="AD33" s="39" t="str">
        <f>IF(COUNTIF(Year6Expected,"*60")=0,"",COUNTIF(Year6Expected,"*60"))</f>
        <v/>
      </c>
      <c r="AE33" s="39" t="str">
        <f>IF(COUNTIF(Year7Expected,"*60")=0,"",COUNTIF(Year7Expected,"*60"))</f>
        <v/>
      </c>
      <c r="AF33" s="39" t="str">
        <f>IF(COUNTIF(Year8Expected,"*60")=0,"",COUNTIF(Year8Expected,"*60"))</f>
        <v/>
      </c>
      <c r="AG33" s="39" t="str">
        <f>IF(COUNTIF(Year9Expected,"*60")=0,"",COUNTIF(Year9Expected,"*60"))</f>
        <v/>
      </c>
      <c r="AH33" s="39" t="str">
        <f>IF(COUNTIF(Year10Expected,"*60")=0,"",COUNTIF(Year10Expected,"*60"))</f>
        <v/>
      </c>
      <c r="BI33" s="29" t="s">
        <v>479</v>
      </c>
      <c r="BJ33" s="163">
        <f t="shared" ref="BJ33:BT33" si="11">COUNTIF(BJ3:BJ30,0)</f>
        <v>0</v>
      </c>
      <c r="BK33" s="163">
        <f t="shared" si="11"/>
        <v>0</v>
      </c>
      <c r="BL33" s="163">
        <f t="shared" si="11"/>
        <v>0</v>
      </c>
      <c r="BM33" s="163">
        <f t="shared" si="11"/>
        <v>0</v>
      </c>
      <c r="BN33" s="163">
        <f t="shared" si="11"/>
        <v>0</v>
      </c>
      <c r="BO33" s="163">
        <f t="shared" si="11"/>
        <v>0</v>
      </c>
      <c r="BP33" s="163">
        <f t="shared" si="11"/>
        <v>0</v>
      </c>
      <c r="BQ33" s="163">
        <f t="shared" si="11"/>
        <v>0</v>
      </c>
      <c r="BR33" s="163">
        <f t="shared" si="11"/>
        <v>0</v>
      </c>
      <c r="BS33" s="163">
        <f t="shared" si="11"/>
        <v>0</v>
      </c>
      <c r="BT33" s="163">
        <f t="shared" si="11"/>
        <v>0</v>
      </c>
      <c r="BU33" s="29" t="s">
        <v>479</v>
      </c>
      <c r="BV33" s="164">
        <f t="shared" ref="BV33:CE33" si="12">COUNTIF(BV3:BV30,0)</f>
        <v>0</v>
      </c>
      <c r="BW33" s="164">
        <f t="shared" si="12"/>
        <v>0</v>
      </c>
      <c r="BX33" s="164">
        <f t="shared" si="12"/>
        <v>0</v>
      </c>
      <c r="BY33" s="164">
        <f t="shared" si="12"/>
        <v>0</v>
      </c>
      <c r="BZ33" s="164">
        <f t="shared" si="12"/>
        <v>0</v>
      </c>
      <c r="CA33" s="164">
        <f t="shared" si="12"/>
        <v>0</v>
      </c>
      <c r="CB33" s="164">
        <f t="shared" si="12"/>
        <v>0</v>
      </c>
      <c r="CC33" s="164">
        <f t="shared" si="12"/>
        <v>0</v>
      </c>
      <c r="CD33" s="164">
        <f t="shared" si="12"/>
        <v>0</v>
      </c>
      <c r="CE33" s="164">
        <f t="shared" si="12"/>
        <v>0</v>
      </c>
    </row>
    <row r="34" spans="1:92" ht="13.5" customHeight="1" thickBot="1">
      <c r="B34" s="226" t="s">
        <v>480</v>
      </c>
      <c r="C34" s="227"/>
      <c r="D34" s="227"/>
      <c r="E34" s="227"/>
      <c r="F34" s="228"/>
      <c r="G34" s="167"/>
      <c r="H34" s="41" t="str">
        <f t="shared" ref="H34:R34" si="13">IF(ISERROR(AVERAGE(BJ24:BJ30,BJ9:BJ23, BJ3:BJ8)),"",AVERAGE(BJ24:BJ30,BJ9:BJ23, BJ3:BJ8))</f>
        <v/>
      </c>
      <c r="I34" s="41" t="str">
        <f t="shared" si="13"/>
        <v/>
      </c>
      <c r="J34" s="41" t="str">
        <f t="shared" si="13"/>
        <v/>
      </c>
      <c r="K34" s="41" t="str">
        <f>IF(ISERROR(AVERAGE(BM24:BM30,BM9:BM23, BM3:BM8)),"",AVERAGE(BM24:BM30,BM9:BM23, BM3:BM8))</f>
        <v/>
      </c>
      <c r="L34" s="41" t="str">
        <f t="shared" si="13"/>
        <v/>
      </c>
      <c r="M34" s="41" t="str">
        <f t="shared" si="13"/>
        <v/>
      </c>
      <c r="N34" s="41" t="str">
        <f t="shared" si="13"/>
        <v/>
      </c>
      <c r="O34" s="41" t="str">
        <f t="shared" si="13"/>
        <v/>
      </c>
      <c r="P34" s="41" t="str">
        <f t="shared" si="13"/>
        <v/>
      </c>
      <c r="Q34" s="41" t="str">
        <f t="shared" si="13"/>
        <v/>
      </c>
      <c r="R34" s="41" t="str">
        <f t="shared" si="13"/>
        <v/>
      </c>
      <c r="Y34" s="41" t="str">
        <f t="shared" ref="Y34:AH34" si="14">IF(ISERROR(AVERAGE(BV24:BV30,BV9:BV23, BV3:BV8)),"",AVERAGE(BV24:BV30,BV9:BV23, BV3:BV8))</f>
        <v/>
      </c>
      <c r="Z34" s="41" t="str">
        <f t="shared" si="14"/>
        <v/>
      </c>
      <c r="AA34" s="41" t="str">
        <f t="shared" si="14"/>
        <v/>
      </c>
      <c r="AB34" s="41" t="str">
        <f t="shared" si="14"/>
        <v/>
      </c>
      <c r="AC34" s="41" t="str">
        <f t="shared" si="14"/>
        <v/>
      </c>
      <c r="AD34" s="41" t="str">
        <f t="shared" si="14"/>
        <v/>
      </c>
      <c r="AE34" s="41" t="str">
        <f t="shared" si="14"/>
        <v/>
      </c>
      <c r="AF34" s="41" t="str">
        <f t="shared" si="14"/>
        <v/>
      </c>
      <c r="AG34" s="41" t="str">
        <f t="shared" si="14"/>
        <v/>
      </c>
      <c r="AH34" s="41" t="str">
        <f t="shared" si="14"/>
        <v/>
      </c>
      <c r="AI34" s="1"/>
      <c r="AJ34" s="1"/>
      <c r="BB34" s="42"/>
      <c r="BC34" s="42"/>
      <c r="BD34" s="42"/>
      <c r="BE34" s="42"/>
      <c r="BG34" s="8"/>
      <c r="BH34" s="8"/>
      <c r="BI34" s="29" t="s">
        <v>480</v>
      </c>
      <c r="BJ34" s="43" t="str">
        <f>IF(ISERROR(AVERAGE(BJ24:BJ30,BJ9:BJ23,BJ3:BJ8)),"",(AVERAGE(BJ24:BJ30,BJ9:BJ23,BJ3:BJ8)))</f>
        <v/>
      </c>
      <c r="BK34" s="43" t="str">
        <f t="shared" ref="BK34:BT34" si="15">IF(ISERROR(AVERAGE(BK24:BK30,BK9:BK23,BK3:BK8)),"",(AVERAGE(BK24:BK30,BK9:BK23,BK3:BK8)))</f>
        <v/>
      </c>
      <c r="BL34" s="43" t="str">
        <f t="shared" si="15"/>
        <v/>
      </c>
      <c r="BM34" s="43" t="str">
        <f t="shared" si="15"/>
        <v/>
      </c>
      <c r="BN34" s="43" t="str">
        <f t="shared" si="15"/>
        <v/>
      </c>
      <c r="BO34" s="43" t="str">
        <f t="shared" si="15"/>
        <v/>
      </c>
      <c r="BP34" s="43" t="str">
        <f t="shared" si="15"/>
        <v/>
      </c>
      <c r="BQ34" s="43" t="str">
        <f t="shared" si="15"/>
        <v/>
      </c>
      <c r="BR34" s="43" t="str">
        <f t="shared" si="15"/>
        <v/>
      </c>
      <c r="BS34" s="43" t="str">
        <f t="shared" si="15"/>
        <v/>
      </c>
      <c r="BT34" s="43" t="str">
        <f t="shared" si="15"/>
        <v/>
      </c>
      <c r="BU34" s="29" t="s">
        <v>480</v>
      </c>
      <c r="BV34" s="43" t="str">
        <f t="shared" ref="BV34:CE34" si="16">IF(ISERROR(AVERAGE(BV24:BV30,BV9:BV23,BV3:BV8)),"",(AVERAGE(BV24:BV30,BV9:BV23,BV3:BV8)))</f>
        <v/>
      </c>
      <c r="BW34" s="43" t="str">
        <f t="shared" si="16"/>
        <v/>
      </c>
      <c r="BX34" s="43" t="str">
        <f t="shared" si="16"/>
        <v/>
      </c>
      <c r="BY34" s="43" t="str">
        <f t="shared" si="16"/>
        <v/>
      </c>
      <c r="BZ34" s="43" t="str">
        <f t="shared" si="16"/>
        <v/>
      </c>
      <c r="CA34" s="43" t="str">
        <f t="shared" si="16"/>
        <v/>
      </c>
      <c r="CB34" s="43" t="str">
        <f t="shared" si="16"/>
        <v/>
      </c>
      <c r="CC34" s="43" t="str">
        <f t="shared" si="16"/>
        <v/>
      </c>
      <c r="CD34" s="43" t="str">
        <f t="shared" si="16"/>
        <v/>
      </c>
      <c r="CE34" s="43" t="str">
        <f t="shared" si="16"/>
        <v/>
      </c>
      <c r="CF34" s="1"/>
      <c r="CH34" s="1"/>
      <c r="CJ34" s="1"/>
      <c r="CL34" s="1"/>
      <c r="CN34" s="1"/>
    </row>
    <row r="35" spans="1:92" ht="13.5" customHeight="1" thickBot="1">
      <c r="B35" s="44"/>
      <c r="C35" s="44"/>
      <c r="D35" s="45"/>
      <c r="E35" s="45"/>
      <c r="F35" s="45"/>
      <c r="G35" s="45"/>
      <c r="H35" s="45"/>
      <c r="I35" s="45"/>
      <c r="J35" s="45"/>
      <c r="K35" s="45"/>
      <c r="L35" s="45"/>
      <c r="M35" s="45"/>
      <c r="N35" s="45"/>
      <c r="O35" s="45"/>
      <c r="P35" s="45"/>
      <c r="AA35" s="45"/>
      <c r="AD35" s="45"/>
      <c r="AE35" s="45"/>
      <c r="AF35" s="45"/>
      <c r="AG35" s="45"/>
      <c r="AH35" s="45"/>
      <c r="AI35" s="45"/>
      <c r="AJ35" s="45"/>
      <c r="AX35" s="46" t="s">
        <v>411</v>
      </c>
      <c r="AY35" s="47" t="s">
        <v>415</v>
      </c>
      <c r="AZ35" s="48" t="s">
        <v>418</v>
      </c>
      <c r="BA35" s="1" t="s">
        <v>481</v>
      </c>
      <c r="BI35" s="29" t="s">
        <v>482</v>
      </c>
      <c r="BJ35" s="49" t="str">
        <f>IF(ISERROR(AVERAGE(BJ3:BJ8)),"",(AVERAGE(BJ3:BJ8)))</f>
        <v/>
      </c>
      <c r="BK35" s="49" t="str">
        <f t="shared" ref="BK35:BT35" si="17">IF(ISERROR(AVERAGE(BK3:BK8)),"",(AVERAGE(BK3:BK8)))</f>
        <v/>
      </c>
      <c r="BL35" s="49" t="str">
        <f t="shared" si="17"/>
        <v/>
      </c>
      <c r="BM35" s="49" t="str">
        <f t="shared" si="17"/>
        <v/>
      </c>
      <c r="BN35" s="49" t="str">
        <f t="shared" si="17"/>
        <v/>
      </c>
      <c r="BO35" s="49" t="str">
        <f t="shared" si="17"/>
        <v/>
      </c>
      <c r="BP35" s="49" t="str">
        <f t="shared" si="17"/>
        <v/>
      </c>
      <c r="BQ35" s="49" t="str">
        <f t="shared" si="17"/>
        <v/>
      </c>
      <c r="BR35" s="49" t="str">
        <f t="shared" si="17"/>
        <v/>
      </c>
      <c r="BS35" s="49" t="str">
        <f t="shared" si="17"/>
        <v/>
      </c>
      <c r="BT35" s="49" t="str">
        <f t="shared" si="17"/>
        <v/>
      </c>
      <c r="BU35" s="29" t="s">
        <v>482</v>
      </c>
      <c r="BV35" s="49" t="str">
        <f t="shared" ref="BV35:CE35" si="18">IF(ISERROR(AVERAGE(BV3:BV8)),"",(AVERAGE(BV3:BV8)))</f>
        <v/>
      </c>
      <c r="BW35" s="49" t="str">
        <f t="shared" si="18"/>
        <v/>
      </c>
      <c r="BX35" s="49" t="str">
        <f t="shared" si="18"/>
        <v/>
      </c>
      <c r="BY35" s="49" t="str">
        <f t="shared" si="18"/>
        <v/>
      </c>
      <c r="BZ35" s="49" t="str">
        <f t="shared" si="18"/>
        <v/>
      </c>
      <c r="CA35" s="49" t="str">
        <f t="shared" si="18"/>
        <v/>
      </c>
      <c r="CB35" s="49" t="str">
        <f t="shared" si="18"/>
        <v/>
      </c>
      <c r="CC35" s="49" t="str">
        <f t="shared" si="18"/>
        <v/>
      </c>
      <c r="CD35" s="49" t="str">
        <f t="shared" si="18"/>
        <v/>
      </c>
      <c r="CE35" s="49" t="str">
        <f t="shared" si="18"/>
        <v/>
      </c>
      <c r="CF35" s="45"/>
      <c r="CH35" s="45"/>
      <c r="CJ35" s="45"/>
      <c r="CL35" s="45"/>
      <c r="CN35" s="45"/>
    </row>
    <row r="36" spans="1:92" ht="15.75" thickBot="1">
      <c r="B36" s="229" t="s">
        <v>483</v>
      </c>
      <c r="C36" s="229"/>
      <c r="M36" s="45"/>
      <c r="N36" s="45"/>
      <c r="O36" s="45"/>
      <c r="P36" s="45"/>
      <c r="AA36" s="45"/>
      <c r="AD36" s="45"/>
      <c r="AE36" s="45"/>
      <c r="AF36" s="45"/>
      <c r="AG36" s="45"/>
      <c r="AH36" s="45"/>
      <c r="AI36" s="45"/>
      <c r="AJ36" s="45"/>
      <c r="AW36" s="50" t="s">
        <v>484</v>
      </c>
      <c r="AX36" s="51">
        <f>COUNTIF(AY3:AY8,BF4)</f>
        <v>0</v>
      </c>
      <c r="AY36" s="51">
        <f>VALUE(COUNTIF(AY3:AY8,BF5))</f>
        <v>0</v>
      </c>
      <c r="AZ36" s="51">
        <f>VALUE(COUNTIF(AY3:AY8,0))</f>
        <v>0</v>
      </c>
      <c r="BA36" s="51" t="e">
        <f>AVERAGEIF(AY3:AY8,"&gt;=0")</f>
        <v>#DIV/0!</v>
      </c>
      <c r="BI36" s="29" t="s">
        <v>485</v>
      </c>
      <c r="BJ36" s="52" t="str">
        <f>IF(ISERROR(AVERAGE(BJ9:BJ23)),"",(AVERAGE(,BJ9:BJ23)))</f>
        <v/>
      </c>
      <c r="BK36" s="52" t="str">
        <f t="shared" ref="BK36:BT36" si="19">IF(ISERROR(AVERAGE(BK9:BK23)),"",(AVERAGE(,BK9:BK23)))</f>
        <v/>
      </c>
      <c r="BL36" s="52" t="str">
        <f t="shared" si="19"/>
        <v/>
      </c>
      <c r="BM36" s="52" t="str">
        <f t="shared" si="19"/>
        <v/>
      </c>
      <c r="BN36" s="52" t="str">
        <f t="shared" si="19"/>
        <v/>
      </c>
      <c r="BO36" s="52" t="str">
        <f t="shared" si="19"/>
        <v/>
      </c>
      <c r="BP36" s="52" t="str">
        <f t="shared" si="19"/>
        <v/>
      </c>
      <c r="BQ36" s="52" t="str">
        <f t="shared" si="19"/>
        <v/>
      </c>
      <c r="BR36" s="52" t="str">
        <f t="shared" si="19"/>
        <v/>
      </c>
      <c r="BS36" s="52" t="str">
        <f t="shared" si="19"/>
        <v/>
      </c>
      <c r="BT36" s="52" t="str">
        <f t="shared" si="19"/>
        <v/>
      </c>
      <c r="BU36" s="29" t="s">
        <v>485</v>
      </c>
      <c r="BV36" s="52" t="str">
        <f t="shared" ref="BV36:CE36" si="20">IF(ISERROR(AVERAGE(BV9:BV23)),"",(AVERAGE(,BV9:BV23)))</f>
        <v/>
      </c>
      <c r="BW36" s="52" t="str">
        <f t="shared" si="20"/>
        <v/>
      </c>
      <c r="BX36" s="52" t="str">
        <f t="shared" si="20"/>
        <v/>
      </c>
      <c r="BY36" s="52" t="str">
        <f t="shared" si="20"/>
        <v/>
      </c>
      <c r="BZ36" s="52" t="str">
        <f t="shared" si="20"/>
        <v/>
      </c>
      <c r="CA36" s="52" t="str">
        <f t="shared" si="20"/>
        <v/>
      </c>
      <c r="CB36" s="52" t="str">
        <f t="shared" si="20"/>
        <v/>
      </c>
      <c r="CC36" s="52" t="str">
        <f t="shared" si="20"/>
        <v/>
      </c>
      <c r="CD36" s="52" t="str">
        <f t="shared" si="20"/>
        <v/>
      </c>
      <c r="CE36" s="52" t="str">
        <f t="shared" si="20"/>
        <v/>
      </c>
      <c r="CF36" s="45"/>
      <c r="CH36" s="45"/>
      <c r="CJ36" s="45"/>
      <c r="CL36" s="45"/>
      <c r="CN36" s="45"/>
    </row>
    <row r="37" spans="1:92" ht="13.5" customHeight="1" thickBot="1">
      <c r="B37" s="229"/>
      <c r="C37" s="229"/>
      <c r="D37" s="53"/>
      <c r="E37" s="53"/>
      <c r="F37" s="8"/>
      <c r="G37" s="8"/>
      <c r="AW37" s="50" t="s">
        <v>486</v>
      </c>
      <c r="AX37" s="51">
        <f>COUNTIF(AY9:AY23,BF4)</f>
        <v>0</v>
      </c>
      <c r="AY37" s="51">
        <f>VALUE(COUNTIF(AY9:AY23,BF5))</f>
        <v>0</v>
      </c>
      <c r="AZ37" s="51">
        <f>VALUE(COUNTIF(AY9:AY23,0))</f>
        <v>0</v>
      </c>
      <c r="BA37" s="51" t="e">
        <f>AVERAGEIF(AY9:AY23,"&gt;=0")</f>
        <v>#DIV/0!</v>
      </c>
      <c r="BI37" s="29" t="s">
        <v>487</v>
      </c>
      <c r="BJ37" s="54" t="str">
        <f>IF(ISERROR(AVERAGE(BJ24:BJ30)),"",(AVERAGE(BJ24:BJ30)))</f>
        <v/>
      </c>
      <c r="BK37" s="54" t="str">
        <f t="shared" ref="BK37:BT37" si="21">IF(ISERROR(AVERAGE(BK24:BK30)),"",(AVERAGE(BK24:BK30)))</f>
        <v/>
      </c>
      <c r="BL37" s="54" t="str">
        <f t="shared" si="21"/>
        <v/>
      </c>
      <c r="BM37" s="54" t="str">
        <f t="shared" si="21"/>
        <v/>
      </c>
      <c r="BN37" s="54" t="str">
        <f t="shared" si="21"/>
        <v/>
      </c>
      <c r="BO37" s="54" t="str">
        <f t="shared" si="21"/>
        <v/>
      </c>
      <c r="BP37" s="54" t="str">
        <f t="shared" si="21"/>
        <v/>
      </c>
      <c r="BQ37" s="54" t="str">
        <f t="shared" si="21"/>
        <v/>
      </c>
      <c r="BR37" s="54" t="str">
        <f t="shared" si="21"/>
        <v/>
      </c>
      <c r="BS37" s="54" t="str">
        <f t="shared" si="21"/>
        <v/>
      </c>
      <c r="BT37" s="54" t="str">
        <f t="shared" si="21"/>
        <v/>
      </c>
      <c r="BU37" s="29" t="s">
        <v>487</v>
      </c>
      <c r="BV37" s="54" t="str">
        <f t="shared" ref="BV37:CE37" si="22">IF(ISERROR(AVERAGE(BV24:BV30)),"",(AVERAGE(BV24:BV30)))</f>
        <v/>
      </c>
      <c r="BW37" s="54" t="str">
        <f t="shared" si="22"/>
        <v/>
      </c>
      <c r="BX37" s="54" t="str">
        <f t="shared" si="22"/>
        <v/>
      </c>
      <c r="BY37" s="54" t="str">
        <f t="shared" si="22"/>
        <v/>
      </c>
      <c r="BZ37" s="54" t="str">
        <f t="shared" si="22"/>
        <v/>
      </c>
      <c r="CA37" s="54" t="str">
        <f t="shared" si="22"/>
        <v/>
      </c>
      <c r="CB37" s="54" t="str">
        <f t="shared" si="22"/>
        <v/>
      </c>
      <c r="CC37" s="54" t="str">
        <f t="shared" si="22"/>
        <v/>
      </c>
      <c r="CD37" s="54" t="str">
        <f t="shared" si="22"/>
        <v/>
      </c>
      <c r="CE37" s="54" t="str">
        <f t="shared" si="22"/>
        <v/>
      </c>
    </row>
    <row r="38" spans="1:92" ht="22.9" customHeight="1">
      <c r="B38" s="235" t="s">
        <v>488</v>
      </c>
      <c r="C38" s="236"/>
      <c r="D38" s="236"/>
      <c r="E38" s="236"/>
      <c r="F38" s="236"/>
      <c r="G38" s="236"/>
      <c r="H38" s="236"/>
      <c r="I38" s="236"/>
      <c r="J38" s="236"/>
      <c r="K38" s="237"/>
      <c r="AW38" s="50" t="s">
        <v>489</v>
      </c>
      <c r="AX38" s="51">
        <f>COUNTIF(AY24:AY30,BF4)</f>
        <v>0</v>
      </c>
      <c r="AY38" s="51">
        <f>COUNTIF(AY24:AY30,BF5)</f>
        <v>0</v>
      </c>
      <c r="AZ38" s="51">
        <f>VALUE(COUNTIF(AY24:AY30,0))</f>
        <v>0</v>
      </c>
      <c r="BA38" s="51" t="e">
        <f>AVERAGEIF(AY24:AY30,"&gt;=0")</f>
        <v>#DIV/0!</v>
      </c>
      <c r="BG38" s="8"/>
      <c r="BH38" s="8"/>
      <c r="BI38" s="8"/>
      <c r="BJ38" s="8"/>
      <c r="BK38" s="8"/>
      <c r="BO38" s="1"/>
      <c r="BP38" s="1"/>
      <c r="BQ38" s="1"/>
      <c r="BR38" s="1"/>
      <c r="BS38" s="1"/>
      <c r="BT38" s="1"/>
      <c r="CB38" s="1"/>
    </row>
    <row r="39" spans="1:92" ht="21" customHeight="1">
      <c r="A39" s="8"/>
      <c r="B39" s="238" t="s">
        <v>490</v>
      </c>
      <c r="C39" s="239"/>
      <c r="D39" s="240"/>
      <c r="E39" s="241" t="s">
        <v>491</v>
      </c>
      <c r="F39" s="242"/>
      <c r="G39" s="242"/>
      <c r="H39" s="243"/>
      <c r="I39" s="241" t="s">
        <v>492</v>
      </c>
      <c r="J39" s="242"/>
      <c r="K39" s="243"/>
      <c r="AW39" s="1" t="s">
        <v>493</v>
      </c>
      <c r="AX39" s="51">
        <f>VALUE(SUM(AX36:AX38))</f>
        <v>0</v>
      </c>
      <c r="AY39" s="51">
        <f>VALUE(SUM(AY36:AY38))</f>
        <v>0</v>
      </c>
      <c r="AZ39" s="51">
        <f>VALUE(SUM(AZ36:AZ38))</f>
        <v>0</v>
      </c>
      <c r="BA39" s="51" t="e">
        <f>AVERAGEIF(AY3:AY30,"&gt;=0")</f>
        <v>#DIV/0!</v>
      </c>
    </row>
    <row r="40" spans="1:92" ht="22.15" customHeight="1">
      <c r="A40" s="8"/>
      <c r="B40" s="244"/>
      <c r="C40" s="245"/>
      <c r="D40" s="246"/>
      <c r="E40" s="248"/>
      <c r="F40" s="249"/>
      <c r="G40" s="249"/>
      <c r="H40" s="250"/>
      <c r="I40" s="247"/>
      <c r="J40" s="249"/>
      <c r="K40" s="250"/>
      <c r="AW40" s="50" t="s">
        <v>494</v>
      </c>
      <c r="BA40" s="51" t="str">
        <f>IF(ISERROR(AVERAGE(AY24:AY30,AY9:AY23,AY3:AY8)),"",(AVERAGE(AY24:AY30,AY9:AY23,AY3:AY8)))</f>
        <v/>
      </c>
      <c r="BK40" s="8"/>
      <c r="CB40" s="1"/>
    </row>
    <row r="41" spans="1:92">
      <c r="A41" s="8"/>
      <c r="B41" s="8"/>
      <c r="C41" s="8"/>
      <c r="D41" s="8"/>
      <c r="E41" s="8"/>
      <c r="F41" s="8"/>
      <c r="G41" s="8"/>
      <c r="AK41" s="50"/>
      <c r="AX41" s="46" t="s">
        <v>411</v>
      </c>
      <c r="AY41" s="47" t="s">
        <v>415</v>
      </c>
      <c r="AZ41" s="48" t="s">
        <v>418</v>
      </c>
      <c r="BA41" s="1" t="s">
        <v>481</v>
      </c>
      <c r="BK41" s="8"/>
      <c r="CB41" s="1"/>
    </row>
    <row r="42" spans="1:92" ht="19.149999999999999" customHeight="1">
      <c r="B42" s="142" t="s">
        <v>495</v>
      </c>
      <c r="C42" s="55"/>
      <c r="D42" s="56"/>
      <c r="E42" s="56"/>
      <c r="F42" s="56"/>
      <c r="G42" s="56"/>
      <c r="H42" s="56"/>
      <c r="AW42" s="50" t="s">
        <v>496</v>
      </c>
      <c r="AX42" s="51">
        <f>COUNTIF(BA3:BA8,BF4)</f>
        <v>0</v>
      </c>
      <c r="AY42" s="51">
        <f>COUNTIF(BA3:BA8,BF5)</f>
        <v>0</v>
      </c>
      <c r="AZ42" s="51">
        <f>COUNTIF(BA3:BA8,0)</f>
        <v>0</v>
      </c>
      <c r="BA42" s="51" t="e">
        <f>AVERAGEIF(AY9:AY14,"&gt;=0")</f>
        <v>#DIV/0!</v>
      </c>
      <c r="BK42" s="8"/>
      <c r="CB42" s="1"/>
    </row>
    <row r="43" spans="1:92" ht="17.25" thickBot="1">
      <c r="B43" s="97" t="s">
        <v>497</v>
      </c>
      <c r="C43" s="97"/>
      <c r="D43" s="57" t="str">
        <f>_xlfn.IFNA(AX31,"")</f>
        <v/>
      </c>
      <c r="E43" s="57"/>
      <c r="F43" s="56"/>
      <c r="G43" s="58"/>
      <c r="H43" s="58"/>
      <c r="AW43" s="50" t="s">
        <v>498</v>
      </c>
      <c r="AX43" s="51">
        <f>COUNTIF(BA9:BA23,BF4)</f>
        <v>0</v>
      </c>
      <c r="AY43" s="51">
        <f>COUNTIF(BA9:BA23,BF5)</f>
        <v>0</v>
      </c>
      <c r="AZ43" s="51">
        <f>COUNTIF(BA9:BA23,0)</f>
        <v>0</v>
      </c>
      <c r="BA43" s="51" t="e">
        <f>AVERAGEIF(BA9:BA23,"&gt;=0")</f>
        <v>#DIV/0!</v>
      </c>
      <c r="BK43" s="8"/>
      <c r="CB43" s="1"/>
    </row>
    <row r="44" spans="1:92" ht="16.5">
      <c r="B44" s="59"/>
      <c r="C44" s="60"/>
      <c r="D44" s="137" t="s">
        <v>499</v>
      </c>
      <c r="E44" s="138"/>
      <c r="F44" s="139" t="s">
        <v>500</v>
      </c>
      <c r="G44" s="140"/>
      <c r="H44" s="139" t="s">
        <v>501</v>
      </c>
      <c r="I44" s="140"/>
      <c r="J44" s="139" t="s">
        <v>502</v>
      </c>
      <c r="K44" s="141"/>
      <c r="AW44" s="50" t="s">
        <v>503</v>
      </c>
      <c r="AX44" s="51">
        <f>COUNTIF(BA24:BA30,BF4)</f>
        <v>0</v>
      </c>
      <c r="AY44" s="51">
        <f>COUNTIF(BA24:BA30,BF5)</f>
        <v>0</v>
      </c>
      <c r="AZ44" s="51">
        <f>COUNTIF(BA24:BA30,0)</f>
        <v>0</v>
      </c>
      <c r="BA44" s="51" t="e">
        <f>AVERAGEIF(BA24:BA30,"&gt;=0")</f>
        <v>#DIV/0!</v>
      </c>
      <c r="BK44" s="8"/>
      <c r="CB44" s="1"/>
    </row>
    <row r="45" spans="1:92" ht="16.5">
      <c r="B45" s="95" t="s">
        <v>504</v>
      </c>
      <c r="C45" s="96"/>
      <c r="D45" s="108"/>
      <c r="E45" s="109"/>
      <c r="F45" s="112" t="s">
        <v>505</v>
      </c>
      <c r="G45" s="114"/>
      <c r="H45" s="112" t="s">
        <v>505</v>
      </c>
      <c r="I45" s="114"/>
      <c r="J45" s="112" t="s">
        <v>505</v>
      </c>
      <c r="K45" s="113"/>
      <c r="AW45" s="1" t="s">
        <v>506</v>
      </c>
      <c r="AX45" s="51">
        <f>SUM(AX42:AX44)</f>
        <v>0</v>
      </c>
      <c r="AY45" s="51">
        <f>SUM(AY42:AY44)</f>
        <v>0</v>
      </c>
      <c r="AZ45" s="51">
        <f>SUM(AZ42:AZ44)</f>
        <v>0</v>
      </c>
      <c r="BA45" s="51"/>
      <c r="BK45" s="8"/>
      <c r="CB45" s="1"/>
    </row>
    <row r="46" spans="1:92" ht="16.5">
      <c r="B46" s="106" t="str">
        <f>BE4</f>
        <v>≥80</v>
      </c>
      <c r="C46" s="107"/>
      <c r="D46" s="110" t="e">
        <f>IF(AX39=0,NA(),AX39)</f>
        <v>#N/A</v>
      </c>
      <c r="E46" s="110"/>
      <c r="F46" s="110" t="e">
        <f>IF(AX36=0,NA(),AX36)</f>
        <v>#N/A</v>
      </c>
      <c r="G46" s="110"/>
      <c r="H46" s="110" t="e">
        <f>IF(AX37=0,NA(),AX37)</f>
        <v>#N/A</v>
      </c>
      <c r="I46" s="110"/>
      <c r="J46" s="110" t="e">
        <f>IF(AX38=0,NA(),AX38)</f>
        <v>#N/A</v>
      </c>
      <c r="K46" s="110"/>
      <c r="AW46" s="50" t="s">
        <v>507</v>
      </c>
      <c r="AX46" s="51"/>
      <c r="AY46" s="51"/>
      <c r="AZ46" s="51"/>
      <c r="BA46" s="51" t="str">
        <f>IF(ISERROR(AVERAGE(BA24:BA30,BA9:BA23,BA3:BA8)),"",(AVERAGE(BA24:BA30,BA9:BA23,BA3:BA8)))</f>
        <v/>
      </c>
      <c r="BK46" s="8"/>
      <c r="CB46" s="1"/>
    </row>
    <row r="47" spans="1:92" ht="16.5">
      <c r="B47" s="104" t="str">
        <f>BE5</f>
        <v>60-79</v>
      </c>
      <c r="C47" s="105"/>
      <c r="D47" s="110" t="e">
        <f>IF(AY39=0,NA(),AY39)</f>
        <v>#N/A</v>
      </c>
      <c r="E47" s="110"/>
      <c r="F47" s="110" t="e">
        <f>IF(AY36=0,NA(),AY36)</f>
        <v>#N/A</v>
      </c>
      <c r="G47" s="110"/>
      <c r="H47" s="110" t="e">
        <f>IF(AY37=0,NA(),AY37)</f>
        <v>#N/A</v>
      </c>
      <c r="I47" s="110"/>
      <c r="J47" s="110" t="e">
        <f>IF(AY38=0,NA(),AY38)</f>
        <v>#N/A</v>
      </c>
      <c r="K47" s="110"/>
      <c r="AQ47" s="8"/>
      <c r="BK47" s="8"/>
      <c r="CB47" s="1"/>
    </row>
    <row r="48" spans="1:92" ht="16.5">
      <c r="B48" s="102" t="str">
        <f>BE6</f>
        <v>&lt;60</v>
      </c>
      <c r="C48" s="103"/>
      <c r="D48" s="110" t="e">
        <f>IF(AZ39=0,NA(),AZ39)</f>
        <v>#N/A</v>
      </c>
      <c r="E48" s="110"/>
      <c r="F48" s="110" t="e">
        <f>IF(AZ36=0,NA(),AZ36)</f>
        <v>#N/A</v>
      </c>
      <c r="G48" s="110"/>
      <c r="H48" s="110" t="e">
        <f>IF(AZ37=0,NA(),AZ37)</f>
        <v>#N/A</v>
      </c>
      <c r="I48" s="110"/>
      <c r="J48" s="110" t="e">
        <f>IF(AZ38=0,NA(),AZ38)</f>
        <v>#N/A</v>
      </c>
      <c r="K48" s="110"/>
      <c r="AQ48" s="8"/>
      <c r="BK48" s="8"/>
      <c r="CB48" s="1"/>
    </row>
    <row r="49" spans="2:91" s="8" customFormat="1" ht="17.25" thickBot="1">
      <c r="B49" s="100" t="s">
        <v>508</v>
      </c>
      <c r="C49" s="101"/>
      <c r="D49" s="98" t="str">
        <f>IFERROR(BA39,"n/a")</f>
        <v>n/a</v>
      </c>
      <c r="E49" s="99"/>
      <c r="F49" s="98" t="str">
        <f>IFERROR(BA36,"n/a")</f>
        <v>n/a</v>
      </c>
      <c r="G49" s="99"/>
      <c r="H49" s="98" t="str">
        <f>IFERROR(BA37,"n/a")</f>
        <v>n/a</v>
      </c>
      <c r="I49" s="99"/>
      <c r="J49" s="98" t="str">
        <f>IFERROR(BA38,"n/a")</f>
        <v>n/a</v>
      </c>
      <c r="K49" s="111"/>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45"/>
      <c r="C50" s="45"/>
      <c r="D50" s="1"/>
      <c r="E50" s="1"/>
      <c r="F50" s="1"/>
      <c r="G50" s="1"/>
      <c r="L50" s="45"/>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D55" s="1"/>
      <c r="E55" s="1"/>
      <c r="F55" s="1"/>
      <c r="G55" s="1"/>
      <c r="Q55" s="1"/>
      <c r="R55" s="1"/>
      <c r="S55" s="1"/>
      <c r="T55" s="1"/>
      <c r="U55" s="1"/>
      <c r="V55" s="1"/>
      <c r="W55" s="1"/>
      <c r="X55" s="1"/>
      <c r="Y55" s="50"/>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9.5">
      <c r="B61" s="1"/>
      <c r="C61" s="1"/>
      <c r="F61" s="61"/>
      <c r="G61" s="6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50"/>
      <c r="AW70" s="50"/>
      <c r="AX70" s="1"/>
      <c r="AY70" s="1"/>
      <c r="AZ70" s="1"/>
      <c r="BA70" s="1"/>
      <c r="BB70" s="1"/>
      <c r="BC70" s="1"/>
      <c r="BD70" s="62"/>
      <c r="BE70" s="1"/>
      <c r="BF70" s="1"/>
      <c r="BG70" s="1"/>
      <c r="BH70" s="1"/>
      <c r="BI70" s="1"/>
      <c r="BJ70" s="1"/>
      <c r="BK70" s="1"/>
      <c r="CK70" s="1"/>
      <c r="CM70" s="1"/>
    </row>
    <row r="71" spans="2:91" s="8"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1"/>
      <c r="AV71" s="1"/>
      <c r="AW71" s="1"/>
      <c r="AX71" s="1"/>
      <c r="AY71" s="1"/>
      <c r="AZ71" s="62"/>
      <c r="BA71" s="62"/>
      <c r="BB71" s="62"/>
      <c r="BC71" s="62"/>
      <c r="BD71" s="62"/>
      <c r="BE71" s="1"/>
      <c r="BF71" s="1"/>
      <c r="BG71" s="1"/>
      <c r="BH71" s="1"/>
      <c r="BI71" s="1"/>
      <c r="BJ71" s="1"/>
      <c r="BK71" s="1"/>
      <c r="CK71" s="1"/>
      <c r="CM71" s="1"/>
    </row>
    <row r="72" spans="2:91" s="8"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1"/>
      <c r="AV72" s="1"/>
      <c r="AW72" s="1"/>
      <c r="AX72" s="1"/>
      <c r="AY72" s="1"/>
      <c r="AZ72" s="1"/>
      <c r="BA72" s="1"/>
      <c r="BB72" s="1"/>
      <c r="BC72" s="1"/>
      <c r="BD72" s="1"/>
      <c r="BE72" s="1"/>
      <c r="BF72" s="1"/>
      <c r="BG72" s="1"/>
      <c r="BH72" s="1"/>
      <c r="BI72" s="1"/>
      <c r="BJ72" s="1"/>
      <c r="BK72" s="1"/>
      <c r="CK72" s="1"/>
      <c r="CM72" s="1"/>
    </row>
    <row r="73" spans="2:91" s="8"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1"/>
      <c r="AV73" s="1"/>
      <c r="AW73" s="1"/>
      <c r="AX73" s="1"/>
      <c r="AY73" s="1"/>
      <c r="AZ73" s="1"/>
      <c r="BA73" s="1"/>
      <c r="BB73" s="1"/>
      <c r="BC73" s="1"/>
      <c r="BD73" s="1"/>
      <c r="BE73" s="1"/>
      <c r="BF73" s="1"/>
      <c r="BG73" s="1"/>
      <c r="BH73" s="1"/>
      <c r="BI73" s="1"/>
      <c r="BJ73" s="1"/>
      <c r="BK73" s="1"/>
      <c r="CK73" s="1"/>
      <c r="CM73" s="1"/>
    </row>
    <row r="74" spans="2:91" s="8" customFormat="1" ht="20.25" thickBot="1">
      <c r="B74" s="142" t="s">
        <v>509</v>
      </c>
      <c r="C74" s="55"/>
      <c r="D74" s="56"/>
      <c r="E74" s="56"/>
      <c r="F74" s="56"/>
      <c r="G74" s="56"/>
      <c r="H74" s="56"/>
      <c r="I74" s="56"/>
      <c r="J74" s="56"/>
      <c r="Q74" s="1"/>
      <c r="R74" s="1"/>
      <c r="S74" s="1"/>
      <c r="T74" s="1"/>
      <c r="U74" s="1"/>
      <c r="V74" s="1"/>
      <c r="W74" s="1"/>
      <c r="X74" s="1"/>
      <c r="Y74" s="1"/>
      <c r="Z74" s="1"/>
      <c r="AA74" s="1"/>
      <c r="AB74" s="1"/>
      <c r="AC74" s="1"/>
      <c r="AK74" s="1"/>
      <c r="AL74" s="1"/>
      <c r="AM74" s="1"/>
      <c r="AN74" s="1"/>
      <c r="AO74" s="1"/>
      <c r="AP74" s="1"/>
      <c r="AR74" s="1"/>
      <c r="AS74" s="1"/>
      <c r="AT74" s="1"/>
      <c r="AU74" s="51"/>
      <c r="AV74" s="1"/>
      <c r="AW74" s="1"/>
      <c r="AX74" s="1"/>
      <c r="AY74" s="1"/>
      <c r="AZ74" s="1"/>
      <c r="BA74" s="1"/>
      <c r="BB74" s="1"/>
      <c r="BC74" s="1"/>
      <c r="BD74" s="1"/>
      <c r="BE74" s="1"/>
      <c r="BF74" s="1"/>
      <c r="BG74" s="1"/>
      <c r="BH74" s="1"/>
      <c r="BI74" s="1"/>
      <c r="BJ74" s="1"/>
      <c r="BK74" s="1"/>
      <c r="CG74" s="1"/>
      <c r="CI74" s="1"/>
      <c r="CK74" s="1"/>
      <c r="CM74" s="1"/>
    </row>
    <row r="75" spans="2:91" s="8" customFormat="1" ht="16.5">
      <c r="B75" s="63"/>
      <c r="C75" s="64"/>
      <c r="D75" s="64"/>
      <c r="E75" s="117" t="s">
        <v>510</v>
      </c>
      <c r="F75" s="64"/>
      <c r="G75" s="65" t="s">
        <v>508</v>
      </c>
      <c r="H75" s="65"/>
      <c r="I75" s="65"/>
      <c r="J75" s="65"/>
      <c r="K75" s="66"/>
      <c r="Q75" s="1"/>
      <c r="R75" s="1"/>
      <c r="S75" s="1"/>
      <c r="T75" s="1"/>
      <c r="U75" s="1"/>
      <c r="V75" s="1"/>
      <c r="W75" s="1"/>
      <c r="X75" s="1"/>
      <c r="Y75" s="1"/>
      <c r="Z75" s="1"/>
      <c r="AA75" s="1"/>
      <c r="AB75" s="1"/>
      <c r="AC75" s="1"/>
      <c r="AK75" s="1"/>
      <c r="AL75" s="1"/>
      <c r="AM75" s="1"/>
      <c r="AN75" s="1"/>
      <c r="AO75" s="1"/>
      <c r="AP75" s="1"/>
      <c r="AR75" s="1"/>
      <c r="AS75" s="1"/>
      <c r="AT75" s="1"/>
      <c r="AU75" s="51"/>
      <c r="AV75" s="1"/>
      <c r="AW75" s="1"/>
      <c r="AX75" s="1"/>
      <c r="AY75" s="1"/>
      <c r="AZ75" s="1"/>
      <c r="BA75" s="1"/>
      <c r="BB75" s="1"/>
      <c r="BC75" s="1"/>
      <c r="BD75" s="1"/>
      <c r="CG75" s="1"/>
      <c r="CI75" s="1"/>
      <c r="CK75" s="1"/>
      <c r="CM75" s="1"/>
    </row>
    <row r="76" spans="2:91" s="8" customFormat="1" ht="16.5">
      <c r="B76" s="67"/>
      <c r="C76" s="130"/>
      <c r="D76" s="68"/>
      <c r="E76" s="69"/>
      <c r="F76" s="69" t="s">
        <v>384</v>
      </c>
      <c r="G76" s="69" t="s">
        <v>385</v>
      </c>
      <c r="H76" s="69" t="s">
        <v>386</v>
      </c>
      <c r="I76" s="69" t="s">
        <v>387</v>
      </c>
      <c r="J76" s="69" t="s">
        <v>388</v>
      </c>
      <c r="K76" s="70" t="s">
        <v>389</v>
      </c>
      <c r="Q76" s="1"/>
      <c r="R76" s="1"/>
      <c r="S76" s="1"/>
      <c r="T76" s="1"/>
      <c r="U76" s="1"/>
      <c r="V76" s="1"/>
      <c r="W76" s="1"/>
      <c r="X76" s="1"/>
      <c r="Y76" s="1"/>
      <c r="Z76" s="1"/>
      <c r="AA76" s="1"/>
      <c r="AB76" s="1"/>
      <c r="AC76" s="1"/>
      <c r="AK76" s="1"/>
      <c r="AL76" s="1"/>
      <c r="AM76" s="1"/>
      <c r="AN76" s="1"/>
      <c r="AO76" s="1"/>
      <c r="AP76" s="1"/>
      <c r="AR76" s="1"/>
      <c r="AS76" s="1"/>
      <c r="AT76" s="1"/>
      <c r="AU76" s="51"/>
      <c r="AV76" s="1"/>
      <c r="AW76" s="1"/>
      <c r="AX76" s="1"/>
      <c r="AY76" s="1"/>
      <c r="AZ76" s="1"/>
      <c r="BA76" s="1"/>
      <c r="BB76" s="1"/>
      <c r="BC76" s="1"/>
      <c r="BD76" s="1"/>
      <c r="CG76" s="1"/>
      <c r="CI76" s="1"/>
      <c r="CK76" s="1"/>
      <c r="CM76" s="1"/>
    </row>
    <row r="77" spans="2:91" s="8" customFormat="1" ht="17.45" customHeight="1">
      <c r="B77" s="118" t="s">
        <v>511</v>
      </c>
      <c r="C77" s="129"/>
      <c r="D77" s="119"/>
      <c r="E77" s="71" t="s">
        <v>512</v>
      </c>
      <c r="F77" s="71" t="str">
        <f>_xlfn.IFNA(S89,"")</f>
        <v/>
      </c>
      <c r="G77" s="71" t="str">
        <f>_xlfn.IFNA(S90,"")</f>
        <v/>
      </c>
      <c r="H77" s="71" t="str">
        <f>_xlfn.IFNA(S91,"")</f>
        <v/>
      </c>
      <c r="I77" s="71" t="str">
        <f>_xlfn.IFNA(S92,"")</f>
        <v/>
      </c>
      <c r="J77" s="71" t="str">
        <f>_xlfn.IFNA(S93,"")</f>
        <v/>
      </c>
      <c r="K77" s="71" t="str">
        <f>_xlfn.IFNA(S94,"")</f>
        <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8" customFormat="1" ht="17.45" customHeight="1">
      <c r="B78" s="120"/>
      <c r="C78" s="131"/>
      <c r="D78" s="121"/>
      <c r="E78" s="72" t="s">
        <v>378</v>
      </c>
      <c r="F78" s="72"/>
      <c r="G78" s="73" t="str">
        <f>_xlfn.IFNA(R90,"")</f>
        <v/>
      </c>
      <c r="H78" s="73" t="str">
        <f>_xlfn.IFNA(R91,"")</f>
        <v/>
      </c>
      <c r="I78" s="73" t="str">
        <f>_xlfn.IFNA(R92,"")</f>
        <v/>
      </c>
      <c r="J78" s="73" t="str">
        <f>_xlfn.IFNA(R93,"")</f>
        <v/>
      </c>
      <c r="K78" s="73" t="str">
        <f>_xlfn.IFNA(R94,"")</f>
        <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8" customFormat="1" ht="17.45" customHeight="1">
      <c r="B79" s="118" t="s">
        <v>513</v>
      </c>
      <c r="C79" s="129"/>
      <c r="D79" s="119"/>
      <c r="E79" s="74" t="s">
        <v>512</v>
      </c>
      <c r="F79" s="71" t="str">
        <f>_xlfn.IFNA(U89,"")</f>
        <v/>
      </c>
      <c r="G79" s="71" t="str">
        <f>_xlfn.IFNA(U90,"")</f>
        <v/>
      </c>
      <c r="H79" s="71" t="str">
        <f>_xlfn.IFNA(U91,"")</f>
        <v/>
      </c>
      <c r="I79" s="71" t="str">
        <f>_xlfn.IFNA(U92,"")</f>
        <v/>
      </c>
      <c r="J79" s="71" t="str">
        <f>_xlfn.IFNA(U93,"")</f>
        <v/>
      </c>
      <c r="K79" s="71" t="str">
        <f>_xlfn.IFNA(U94,"")</f>
        <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8" customFormat="1" ht="17.45" customHeight="1">
      <c r="B80" s="120"/>
      <c r="C80" s="131"/>
      <c r="D80" s="121"/>
      <c r="E80" s="72" t="s">
        <v>378</v>
      </c>
      <c r="F80" s="72"/>
      <c r="G80" s="73" t="str">
        <f>_xlfn.IFNA(T90,"")</f>
        <v/>
      </c>
      <c r="H80" s="73" t="str">
        <f>_xlfn.IFNA(T91,"")</f>
        <v/>
      </c>
      <c r="I80" s="73" t="str">
        <f>_xlfn.IFNA(T92,"")</f>
        <v/>
      </c>
      <c r="J80" s="73" t="str">
        <f>_xlfn.IFNA(T93,"")</f>
        <v/>
      </c>
      <c r="K80" s="73" t="str">
        <f>_xlfn.IFNA(T94,"")</f>
        <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45" customHeight="1">
      <c r="B81" s="118" t="s">
        <v>514</v>
      </c>
      <c r="C81" s="129"/>
      <c r="D81" s="119"/>
      <c r="E81" s="74" t="s">
        <v>512</v>
      </c>
      <c r="F81" s="71" t="str">
        <f>_xlfn.IFNA(W89,"")</f>
        <v/>
      </c>
      <c r="G81" s="71" t="str">
        <f>_xlfn.IFNA(W90,"")</f>
        <v/>
      </c>
      <c r="H81" s="71" t="str">
        <f>_xlfn.IFNA(W91,"")</f>
        <v/>
      </c>
      <c r="I81" s="71" t="str">
        <f>_xlfn.IFNA(W92,"")</f>
        <v/>
      </c>
      <c r="J81" s="71" t="str">
        <f>_xlfn.IFNA(W93,"")</f>
        <v/>
      </c>
      <c r="K81" s="71" t="str">
        <f>_xlfn.IFNA(W94,"")</f>
        <v/>
      </c>
      <c r="AA81" s="1"/>
      <c r="AM81" s="8"/>
      <c r="AN81" s="8"/>
    </row>
    <row r="82" spans="2:43" ht="17.45" customHeight="1">
      <c r="B82" s="120"/>
      <c r="C82" s="129"/>
      <c r="D82" s="128"/>
      <c r="E82" s="72" t="s">
        <v>378</v>
      </c>
      <c r="F82" s="72"/>
      <c r="G82" s="73" t="str">
        <f>_xlfn.IFNA(V90,"")</f>
        <v/>
      </c>
      <c r="H82" s="73" t="str">
        <f>_xlfn.IFNA(V91,"")</f>
        <v/>
      </c>
      <c r="I82" s="73" t="str">
        <f>_xlfn.IFNA(V92,"")</f>
        <v/>
      </c>
      <c r="J82" s="73" t="str">
        <f>_xlfn.IFNA(V93,"")</f>
        <v/>
      </c>
      <c r="K82" s="73" t="str">
        <f>_xlfn.IFNA(V94,"")</f>
        <v/>
      </c>
      <c r="AA82" s="1"/>
      <c r="AM82" s="8"/>
      <c r="AN82" s="8"/>
    </row>
    <row r="83" spans="2:43" ht="17.45" customHeight="1">
      <c r="B83" s="115" t="s">
        <v>515</v>
      </c>
      <c r="C83" s="132"/>
      <c r="D83" s="135"/>
      <c r="E83" s="134" t="s">
        <v>512</v>
      </c>
      <c r="F83" s="71" t="str">
        <f>_xlfn.IFNA(Q89,"")</f>
        <v/>
      </c>
      <c r="G83" s="71" t="str">
        <f>_xlfn.IFNA(Q90,"")</f>
        <v/>
      </c>
      <c r="H83" s="71" t="str">
        <f>_xlfn.IFNA(Q91,"")</f>
        <v/>
      </c>
      <c r="I83" s="71" t="str">
        <f>_xlfn.IFNA(Q92,"")</f>
        <v/>
      </c>
      <c r="J83" s="71" t="str">
        <f>_xlfn.IFNA(Q93,"")</f>
        <v/>
      </c>
      <c r="K83" s="71" t="str">
        <f>_xlfn.IFNA(Q94,"")</f>
        <v/>
      </c>
      <c r="AA83" s="1"/>
      <c r="AM83" s="8"/>
      <c r="AN83" s="8"/>
    </row>
    <row r="84" spans="2:43" ht="17.45" customHeight="1">
      <c r="B84" s="116"/>
      <c r="C84" s="133"/>
      <c r="D84" s="132"/>
      <c r="E84" s="136" t="s">
        <v>378</v>
      </c>
      <c r="F84" s="72"/>
      <c r="G84" s="75" t="str">
        <f>_xlfn.IFNA(P90,"")</f>
        <v/>
      </c>
      <c r="H84" s="75" t="str">
        <f>_xlfn.IFNA(P91,"")</f>
        <v/>
      </c>
      <c r="I84" s="75" t="str">
        <f>_xlfn.IFNA(P92,"")</f>
        <v/>
      </c>
      <c r="J84" s="75" t="str">
        <f>_xlfn.IFNA(P93,"")</f>
        <v/>
      </c>
      <c r="K84" s="75" t="str">
        <f>_xlfn.IFNA(P94,"")</f>
        <v/>
      </c>
      <c r="AA84" s="1"/>
      <c r="AM84" s="8"/>
      <c r="AN84" s="8"/>
      <c r="AO84" s="8"/>
      <c r="AP84" s="8"/>
      <c r="AQ84" s="8"/>
    </row>
    <row r="85" spans="2:43">
      <c r="AA85" s="1"/>
      <c r="AM85" s="8"/>
      <c r="AN85" s="8"/>
      <c r="AO85" s="8"/>
      <c r="AP85" s="8"/>
      <c r="AQ85" s="8"/>
    </row>
    <row r="86" spans="2:43">
      <c r="AA86" s="1"/>
      <c r="AM86" s="8"/>
      <c r="AN86" s="8"/>
      <c r="AO86" s="8"/>
      <c r="AP86" s="8"/>
      <c r="AQ86" s="8"/>
    </row>
    <row r="87" spans="2:43">
      <c r="O87" s="76" t="s">
        <v>516</v>
      </c>
      <c r="P87" s="5"/>
      <c r="Q87" s="5"/>
      <c r="R87" s="5"/>
      <c r="S87" s="5"/>
      <c r="T87" s="5"/>
      <c r="U87" s="6"/>
      <c r="V87" s="5"/>
      <c r="W87" s="5"/>
      <c r="AA87" s="1"/>
    </row>
    <row r="88" spans="2:43">
      <c r="O88" s="77" t="s">
        <v>381</v>
      </c>
      <c r="P88" s="77" t="s">
        <v>517</v>
      </c>
      <c r="Q88" s="77" t="s">
        <v>518</v>
      </c>
      <c r="R88" s="77" t="s">
        <v>519</v>
      </c>
      <c r="S88" s="77" t="s">
        <v>520</v>
      </c>
      <c r="T88" s="77" t="s">
        <v>521</v>
      </c>
      <c r="U88" s="78" t="s">
        <v>522</v>
      </c>
      <c r="V88" s="77" t="s">
        <v>523</v>
      </c>
      <c r="W88" s="77" t="s">
        <v>524</v>
      </c>
    </row>
    <row r="89" spans="2:43">
      <c r="O89" s="77" t="s">
        <v>384</v>
      </c>
      <c r="P89" s="79"/>
      <c r="Q89" s="80" t="e">
        <f>IF(BJ34="",NA(),BJ34)</f>
        <v>#N/A</v>
      </c>
      <c r="R89" s="81"/>
      <c r="S89" s="80" t="e">
        <f>IF(BJ35="",NA(),BJ35)</f>
        <v>#N/A</v>
      </c>
      <c r="T89" s="81"/>
      <c r="U89" s="80" t="e">
        <f>IF(BJ36="",NA(),BJ36)</f>
        <v>#N/A</v>
      </c>
      <c r="V89" s="81"/>
      <c r="W89" s="80" t="e">
        <f>IF(BJ37="",NA(),BJ37)</f>
        <v>#N/A</v>
      </c>
    </row>
    <row r="90" spans="2:43">
      <c r="O90" s="77" t="s">
        <v>385</v>
      </c>
      <c r="P90" s="82" t="e">
        <f>IF(BV34="",NA(),BV34)</f>
        <v>#N/A</v>
      </c>
      <c r="Q90" s="80" t="e">
        <f>IF(BK34="",NA(),BK34)</f>
        <v>#N/A</v>
      </c>
      <c r="R90" s="82" t="e">
        <f>IF(BV35="",NA(),BV35)</f>
        <v>#N/A</v>
      </c>
      <c r="S90" s="80" t="e">
        <f>IF(BK35="",NA(),BK35)</f>
        <v>#N/A</v>
      </c>
      <c r="T90" s="82" t="e">
        <f>IF(BV36="",NA(),BV36)</f>
        <v>#N/A</v>
      </c>
      <c r="U90" s="80" t="e">
        <f>IF(BK36="",NA(),BK36)</f>
        <v>#N/A</v>
      </c>
      <c r="V90" s="82" t="e">
        <f>IF(BV37="",NA(),BV37)</f>
        <v>#N/A</v>
      </c>
      <c r="W90" s="80" t="e">
        <f>IF(BK37="",NA(),BK37)</f>
        <v>#N/A</v>
      </c>
    </row>
    <row r="91" spans="2:43">
      <c r="O91" s="77" t="s">
        <v>386</v>
      </c>
      <c r="P91" s="82" t="e">
        <f>IF(BW34="",NA(),BW34)</f>
        <v>#N/A</v>
      </c>
      <c r="Q91" s="80" t="e">
        <f>IF(BL34="",NA(),BL34)</f>
        <v>#N/A</v>
      </c>
      <c r="R91" s="82" t="e">
        <f>IF(BW35="",NA(),BW35)</f>
        <v>#N/A</v>
      </c>
      <c r="S91" s="80" t="e">
        <f>IF(BL35="",NA(),BL35)</f>
        <v>#N/A</v>
      </c>
      <c r="T91" s="82" t="e">
        <f>IF(BW36="",NA(),BW36)</f>
        <v>#N/A</v>
      </c>
      <c r="U91" s="80" t="e">
        <f>IF(BL36="",NA(),BL36)</f>
        <v>#N/A</v>
      </c>
      <c r="V91" s="82" t="e">
        <f>IF(BW37="",NA(),BW37)</f>
        <v>#N/A</v>
      </c>
      <c r="W91" s="80" t="e">
        <f>IF(BL37="",NA(),BL37)</f>
        <v>#N/A</v>
      </c>
    </row>
    <row r="92" spans="2:43">
      <c r="O92" s="77" t="s">
        <v>387</v>
      </c>
      <c r="P92" s="82" t="e">
        <f>IF(BX34="",NA(),BX34)</f>
        <v>#N/A</v>
      </c>
      <c r="Q92" s="80" t="e">
        <f>IF(BM34="",NA(),BM34)</f>
        <v>#N/A</v>
      </c>
      <c r="R92" s="83" t="e">
        <f>IF(BX35="",NA(),BX35)</f>
        <v>#N/A</v>
      </c>
      <c r="S92" s="80" t="e">
        <f>IF(BM35="",NA(),BM35)</f>
        <v>#N/A</v>
      </c>
      <c r="T92" s="83" t="e">
        <f>IF(BX36="",NA(),BX36)</f>
        <v>#N/A</v>
      </c>
      <c r="U92" s="80" t="e">
        <f>IF(BM36="",NA(),BM36)</f>
        <v>#N/A</v>
      </c>
      <c r="V92" s="83" t="e">
        <f>IF(BX37="",NA(),BX37)</f>
        <v>#N/A</v>
      </c>
      <c r="W92" s="80" t="e">
        <f>IF(BM37="",NA(),BM37)</f>
        <v>#N/A</v>
      </c>
    </row>
    <row r="93" spans="2:43">
      <c r="O93" s="77" t="s">
        <v>388</v>
      </c>
      <c r="P93" s="82" t="e">
        <f>IF(BY34="",NA(),BY34)</f>
        <v>#N/A</v>
      </c>
      <c r="Q93" s="80" t="e">
        <f>IF(BN34="",NA(),BN34)</f>
        <v>#N/A</v>
      </c>
      <c r="R93" s="83" t="e">
        <f>IF(BY35="",NA(),BY35)</f>
        <v>#N/A</v>
      </c>
      <c r="S93" s="80" t="e">
        <f>IF(BN35="",NA(),BN35)</f>
        <v>#N/A</v>
      </c>
      <c r="T93" s="83" t="e">
        <f>IF(BY36="",NA(),BY36)</f>
        <v>#N/A</v>
      </c>
      <c r="U93" s="80" t="e">
        <f>IF(BN36="",NA(),BN36)</f>
        <v>#N/A</v>
      </c>
      <c r="V93" s="83" t="e">
        <f>IF(BY37="",NA(),BY37)</f>
        <v>#N/A</v>
      </c>
      <c r="W93" s="80" t="e">
        <f>IF(BN37="",NA(),BN37)</f>
        <v>#N/A</v>
      </c>
    </row>
    <row r="94" spans="2:43">
      <c r="O94" s="77" t="s">
        <v>389</v>
      </c>
      <c r="P94" s="82" t="e">
        <f>IF(BZ34="",NA(),BZ34)</f>
        <v>#N/A</v>
      </c>
      <c r="Q94" s="80" t="e">
        <f>IF(BO34="",NA(),BO34)</f>
        <v>#N/A</v>
      </c>
      <c r="R94" s="83" t="e">
        <f>IF(BZ35="",NA(),BZ35)</f>
        <v>#N/A</v>
      </c>
      <c r="S94" s="80" t="e">
        <f>IF(BO35="",NA(),BO35)</f>
        <v>#N/A</v>
      </c>
      <c r="T94" s="83" t="e">
        <f>IF(BZ36="",NA(),BZ36)</f>
        <v>#N/A</v>
      </c>
      <c r="U94" s="80" t="e">
        <f>IF(BO36="",NA(),BO36)</f>
        <v>#N/A</v>
      </c>
      <c r="V94" s="83" t="e">
        <f>IF(BZ37="",NA(),BZ37)</f>
        <v>#N/A</v>
      </c>
      <c r="W94" s="80" t="e">
        <f>IF(BO37="",NA(),BO37)</f>
        <v>#N/A</v>
      </c>
    </row>
    <row r="95" spans="2:43">
      <c r="O95" s="77" t="s">
        <v>390</v>
      </c>
      <c r="P95" s="82" t="e">
        <f>IF(CA34="",NA(),CA34)</f>
        <v>#N/A</v>
      </c>
      <c r="Q95" s="80" t="e">
        <f>IF(BP34="",NA(),BP34)</f>
        <v>#N/A</v>
      </c>
      <c r="R95" s="83" t="e">
        <f>IF(CA35="",NA(),CA35)</f>
        <v>#N/A</v>
      </c>
      <c r="S95" s="80" t="e">
        <f>IF(BP35="",NA(),BP35)</f>
        <v>#N/A</v>
      </c>
      <c r="T95" s="83" t="e">
        <f>IF(CA36="",NA(),CA36)</f>
        <v>#N/A</v>
      </c>
      <c r="U95" s="80" t="e">
        <f>IF(BP36="",NA(),BP36)</f>
        <v>#N/A</v>
      </c>
      <c r="V95" s="83" t="e">
        <f>IF(CA37="",NA(),CA37)</f>
        <v>#N/A</v>
      </c>
      <c r="W95" s="80" t="e">
        <f>IF(BP37="",NA(),BP37)</f>
        <v>#N/A</v>
      </c>
    </row>
    <row r="96" spans="2:43">
      <c r="O96" s="77" t="s">
        <v>391</v>
      </c>
      <c r="P96" s="82" t="e">
        <f>IF(CB34="",NA(),CB34)</f>
        <v>#N/A</v>
      </c>
      <c r="Q96" s="80" t="e">
        <f>IF(BQ34="",NA(),BQ34)</f>
        <v>#N/A</v>
      </c>
      <c r="R96" s="83" t="e">
        <f>IF(CB35="",NA(),CB35)</f>
        <v>#N/A</v>
      </c>
      <c r="S96" s="80" t="e">
        <f>IF(BQ35="",NA(),BQ35)</f>
        <v>#N/A</v>
      </c>
      <c r="T96" s="83" t="e">
        <f>IF(CB36="",NA(),CB36)</f>
        <v>#N/A</v>
      </c>
      <c r="U96" s="80" t="e">
        <f>IF(BQ36="",NA(),BQ36)</f>
        <v>#N/A</v>
      </c>
      <c r="V96" s="83" t="e">
        <f>IF(CB37="",NA(),CB37)</f>
        <v>#N/A</v>
      </c>
      <c r="W96" s="80" t="e">
        <f>IF(BQ37="",NA(),BQ37)</f>
        <v>#N/A</v>
      </c>
    </row>
    <row r="97" spans="2:91" s="8" customFormat="1">
      <c r="B97" s="1"/>
      <c r="C97" s="1"/>
      <c r="D97" s="1"/>
      <c r="E97" s="1"/>
      <c r="F97" s="1"/>
      <c r="G97" s="1"/>
      <c r="O97" s="77" t="s">
        <v>392</v>
      </c>
      <c r="P97" s="82" t="e">
        <f>IF(CC34="",NA(),CC34)</f>
        <v>#N/A</v>
      </c>
      <c r="Q97" s="80" t="e">
        <f>IF(BR34="",NA(),BR34)</f>
        <v>#N/A</v>
      </c>
      <c r="R97" s="83" t="e">
        <f>IF(CC35="",NA(),CC35)</f>
        <v>#N/A</v>
      </c>
      <c r="S97" s="80" t="e">
        <f>IF(BR35="",NA(),BR35)</f>
        <v>#N/A</v>
      </c>
      <c r="T97" s="83" t="e">
        <f>IF(CC36="",NA(),CC36)</f>
        <v>#N/A</v>
      </c>
      <c r="U97" s="80" t="e">
        <f>IF(BR36="",NA(),BR36)</f>
        <v>#N/A</v>
      </c>
      <c r="V97" s="83" t="e">
        <f>IF(CC37="",NA(),CC37)</f>
        <v>#N/A</v>
      </c>
      <c r="W97" s="80" t="e">
        <f>IF(BR37="",NA(),BR37)</f>
        <v>#N/A</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8" customFormat="1">
      <c r="B98" s="1"/>
      <c r="C98" s="1"/>
      <c r="D98" s="1"/>
      <c r="E98" s="1"/>
      <c r="F98" s="1"/>
      <c r="G98" s="1"/>
      <c r="O98" s="77" t="s">
        <v>393</v>
      </c>
      <c r="P98" s="82" t="e">
        <f>IF(CD34="",NA(),CD34)</f>
        <v>#N/A</v>
      </c>
      <c r="Q98" s="80" t="e">
        <f>IF(BS34="",NA(),BS34)</f>
        <v>#N/A</v>
      </c>
      <c r="R98" s="83" t="e">
        <f>IF(CD35="",NA(),CD35)</f>
        <v>#N/A</v>
      </c>
      <c r="S98" s="80" t="e">
        <f>IF(BS35="",NA(),BS35)</f>
        <v>#N/A</v>
      </c>
      <c r="T98" s="83" t="e">
        <f>IF(CD36="",NA(),CD36)</f>
        <v>#N/A</v>
      </c>
      <c r="U98" s="80" t="e">
        <f>IF(BS36="",NA(),BS36)</f>
        <v>#N/A</v>
      </c>
      <c r="V98" s="83" t="e">
        <f>IF(CD37="",NA(),CD37)</f>
        <v>#N/A</v>
      </c>
      <c r="W98" s="80"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8" customFormat="1">
      <c r="B99" s="1"/>
      <c r="C99" s="1"/>
      <c r="D99" s="1"/>
      <c r="E99" s="1"/>
      <c r="F99" s="1"/>
      <c r="G99" s="1"/>
      <c r="O99" s="77" t="s">
        <v>394</v>
      </c>
      <c r="P99" s="82" t="e">
        <f>IF(CE34="",NA(),BWK34)</f>
        <v>#N/A</v>
      </c>
      <c r="Q99" s="80" t="e">
        <f>IF(BT34="",NA(),BT34)</f>
        <v>#N/A</v>
      </c>
      <c r="R99" s="83" t="e">
        <f>IF(CE35="",NA(),CE35)</f>
        <v>#N/A</v>
      </c>
      <c r="S99" s="80" t="e">
        <f>IF(BT35="",NA(),BT35)</f>
        <v>#N/A</v>
      </c>
      <c r="T99" s="83" t="e">
        <f>IF(CE36="",NA(),CE36)</f>
        <v>#N/A</v>
      </c>
      <c r="U99" s="80" t="e">
        <f>IF(BT36="",NA(),BT36)</f>
        <v>#N/A</v>
      </c>
      <c r="V99" s="83" t="e">
        <f>IF(CE37="",NA(),CE37)</f>
        <v>#N/A</v>
      </c>
      <c r="W99" s="80"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8"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8"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8" customFormat="1" ht="15.6" customHeight="1">
      <c r="B109" s="1"/>
      <c r="C109" s="1"/>
      <c r="D109" s="1"/>
      <c r="E109" s="1"/>
      <c r="F109" s="1"/>
      <c r="G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8"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20.25" thickBot="1">
      <c r="B112" s="61" t="s">
        <v>525</v>
      </c>
      <c r="C112" s="61"/>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62.65" customHeight="1" thickBot="1">
      <c r="B113" s="84" t="s">
        <v>341</v>
      </c>
      <c r="C113" s="230" t="s">
        <v>342</v>
      </c>
      <c r="D113" s="231"/>
      <c r="E113" s="232" t="s">
        <v>343</v>
      </c>
      <c r="F113" s="233"/>
      <c r="G113" s="234"/>
      <c r="H113" s="84" t="s">
        <v>526</v>
      </c>
      <c r="I113" s="84" t="s">
        <v>527</v>
      </c>
      <c r="J113" s="84" t="s">
        <v>380</v>
      </c>
      <c r="K113" s="84" t="s">
        <v>528</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7.25" thickBot="1">
      <c r="B114" s="211">
        <v>1</v>
      </c>
      <c r="C114" s="214" t="s">
        <v>405</v>
      </c>
      <c r="D114" s="215"/>
      <c r="E114" s="122" t="s">
        <v>406</v>
      </c>
      <c r="F114" s="85"/>
      <c r="G114" s="123"/>
      <c r="H114" s="87" t="str">
        <f t="shared" ref="H114:H141" si="23">AZ3</f>
        <v>---</v>
      </c>
      <c r="I114" s="87" t="str">
        <f t="shared" ref="I114:I141" si="24">AX3</f>
        <v>---</v>
      </c>
      <c r="J114" s="87" t="str">
        <f t="shared" ref="J114:J141" si="25">BB3</f>
        <v>---</v>
      </c>
      <c r="K114" s="87" t="str">
        <f t="shared" ref="K114:K141" si="26">RIGHT(BC3,6)</f>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12"/>
      <c r="C115" s="218"/>
      <c r="D115" s="219"/>
      <c r="E115" s="122" t="s">
        <v>529</v>
      </c>
      <c r="F115" s="85"/>
      <c r="G115" s="86"/>
      <c r="H115" s="87" t="str">
        <f t="shared" si="23"/>
        <v>---</v>
      </c>
      <c r="I115" s="87" t="str">
        <f t="shared" si="24"/>
        <v>---</v>
      </c>
      <c r="J115" s="87" t="str">
        <f t="shared" si="25"/>
        <v>---</v>
      </c>
      <c r="K115" s="87" t="str">
        <f t="shared" si="26"/>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12"/>
      <c r="C116" s="214" t="s">
        <v>412</v>
      </c>
      <c r="D116" s="215"/>
      <c r="E116" s="122" t="s">
        <v>413</v>
      </c>
      <c r="F116" s="85"/>
      <c r="G116" s="86"/>
      <c r="H116" s="87" t="str">
        <f t="shared" si="23"/>
        <v>---</v>
      </c>
      <c r="I116" s="87" t="str">
        <f t="shared" si="24"/>
        <v>---</v>
      </c>
      <c r="J116" s="87" t="str">
        <f t="shared" si="25"/>
        <v>---</v>
      </c>
      <c r="K116" s="87" t="str">
        <f t="shared" si="26"/>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12"/>
      <c r="C117" s="216"/>
      <c r="D117" s="217"/>
      <c r="E117" s="122" t="s">
        <v>416</v>
      </c>
      <c r="F117" s="85"/>
      <c r="G117" s="86"/>
      <c r="H117" s="87" t="str">
        <f t="shared" si="23"/>
        <v>---</v>
      </c>
      <c r="I117" s="87" t="str">
        <f t="shared" si="24"/>
        <v>---</v>
      </c>
      <c r="J117" s="87" t="str">
        <f t="shared" si="25"/>
        <v>---</v>
      </c>
      <c r="K117" s="87" t="str">
        <f t="shared" si="26"/>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12"/>
      <c r="C118" s="216"/>
      <c r="D118" s="217"/>
      <c r="E118" s="122" t="s">
        <v>419</v>
      </c>
      <c r="F118" s="85"/>
      <c r="G118" s="86"/>
      <c r="H118" s="87" t="str">
        <f t="shared" si="23"/>
        <v>---</v>
      </c>
      <c r="I118" s="87" t="str">
        <f t="shared" si="24"/>
        <v>---</v>
      </c>
      <c r="J118" s="87" t="str">
        <f t="shared" si="25"/>
        <v>---</v>
      </c>
      <c r="K118" s="87" t="str">
        <f t="shared" si="26"/>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13"/>
      <c r="C119" s="218"/>
      <c r="D119" s="219"/>
      <c r="E119" s="122" t="s">
        <v>421</v>
      </c>
      <c r="F119" s="85"/>
      <c r="G119" s="86"/>
      <c r="H119" s="87" t="str">
        <f t="shared" si="23"/>
        <v>---</v>
      </c>
      <c r="I119" s="87" t="str">
        <f t="shared" si="24"/>
        <v>---</v>
      </c>
      <c r="J119" s="87" t="str">
        <f t="shared" si="25"/>
        <v>---</v>
      </c>
      <c r="K119" s="87" t="str">
        <f t="shared" si="26"/>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11">
        <v>2</v>
      </c>
      <c r="C120" s="214" t="s">
        <v>423</v>
      </c>
      <c r="D120" s="215"/>
      <c r="E120" s="122" t="s">
        <v>424</v>
      </c>
      <c r="F120" s="85"/>
      <c r="G120" s="86"/>
      <c r="H120" s="87" t="str">
        <f t="shared" si="23"/>
        <v>---</v>
      </c>
      <c r="I120" s="87" t="str">
        <f t="shared" si="24"/>
        <v>---</v>
      </c>
      <c r="J120" s="87" t="str">
        <f t="shared" si="25"/>
        <v>---</v>
      </c>
      <c r="K120" s="87" t="str">
        <f t="shared" si="26"/>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212"/>
      <c r="C121" s="216"/>
      <c r="D121" s="217"/>
      <c r="E121" s="122" t="s">
        <v>426</v>
      </c>
      <c r="F121" s="85"/>
      <c r="G121" s="86"/>
      <c r="H121" s="87" t="str">
        <f t="shared" si="23"/>
        <v>---</v>
      </c>
      <c r="I121" s="87" t="str">
        <f t="shared" si="24"/>
        <v>---</v>
      </c>
      <c r="J121" s="87" t="str">
        <f t="shared" si="25"/>
        <v>---</v>
      </c>
      <c r="K121" s="87" t="str">
        <f t="shared" si="26"/>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12"/>
      <c r="C122" s="218"/>
      <c r="D122" s="219"/>
      <c r="E122" s="122" t="s">
        <v>428</v>
      </c>
      <c r="F122" s="85"/>
      <c r="G122" s="86"/>
      <c r="H122" s="87" t="str">
        <f t="shared" si="23"/>
        <v>---</v>
      </c>
      <c r="I122" s="87" t="str">
        <f t="shared" si="24"/>
        <v>---</v>
      </c>
      <c r="J122" s="87" t="str">
        <f t="shared" si="25"/>
        <v>---</v>
      </c>
      <c r="K122" s="87" t="str">
        <f t="shared" si="26"/>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12"/>
      <c r="C123" s="214" t="s">
        <v>430</v>
      </c>
      <c r="D123" s="215"/>
      <c r="E123" s="122" t="s">
        <v>431</v>
      </c>
      <c r="F123" s="85"/>
      <c r="G123" s="86"/>
      <c r="H123" s="87" t="str">
        <f t="shared" si="23"/>
        <v>---</v>
      </c>
      <c r="I123" s="87" t="str">
        <f t="shared" si="24"/>
        <v>---</v>
      </c>
      <c r="J123" s="87" t="str">
        <f t="shared" si="25"/>
        <v>---</v>
      </c>
      <c r="K123" s="87" t="str">
        <f t="shared" si="26"/>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12"/>
      <c r="C124" s="216"/>
      <c r="D124" s="217"/>
      <c r="E124" s="122" t="s">
        <v>433</v>
      </c>
      <c r="F124" s="85"/>
      <c r="G124" s="86"/>
      <c r="H124" s="87" t="str">
        <f t="shared" si="23"/>
        <v>---</v>
      </c>
      <c r="I124" s="87" t="str">
        <f t="shared" si="24"/>
        <v>---</v>
      </c>
      <c r="J124" s="87" t="str">
        <f t="shared" si="25"/>
        <v>---</v>
      </c>
      <c r="K124" s="87" t="str">
        <f t="shared" si="26"/>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12"/>
      <c r="C125" s="218"/>
      <c r="D125" s="219"/>
      <c r="E125" s="122" t="s">
        <v>435</v>
      </c>
      <c r="F125" s="85"/>
      <c r="G125" s="86"/>
      <c r="H125" s="87" t="str">
        <f t="shared" si="23"/>
        <v>---</v>
      </c>
      <c r="I125" s="87" t="str">
        <f t="shared" si="24"/>
        <v>---</v>
      </c>
      <c r="J125" s="87" t="str">
        <f t="shared" si="25"/>
        <v>---</v>
      </c>
      <c r="K125" s="87" t="str">
        <f t="shared" si="26"/>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12"/>
      <c r="C126" s="214" t="s">
        <v>437</v>
      </c>
      <c r="D126" s="215"/>
      <c r="E126" s="122" t="s">
        <v>438</v>
      </c>
      <c r="F126" s="85"/>
      <c r="G126" s="86"/>
      <c r="H126" s="87" t="str">
        <f t="shared" si="23"/>
        <v>---</v>
      </c>
      <c r="I126" s="87" t="str">
        <f t="shared" si="24"/>
        <v>---</v>
      </c>
      <c r="J126" s="87" t="str">
        <f t="shared" si="25"/>
        <v>---</v>
      </c>
      <c r="K126" s="87" t="str">
        <f t="shared" si="26"/>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7.25" thickBot="1">
      <c r="B127" s="212"/>
      <c r="C127" s="216"/>
      <c r="D127" s="217"/>
      <c r="E127" s="122" t="s">
        <v>440</v>
      </c>
      <c r="F127" s="85"/>
      <c r="G127" s="86"/>
      <c r="H127" s="87" t="str">
        <f t="shared" si="23"/>
        <v>---</v>
      </c>
      <c r="I127" s="87" t="str">
        <f t="shared" si="24"/>
        <v>---</v>
      </c>
      <c r="J127" s="87" t="str">
        <f t="shared" si="25"/>
        <v>---</v>
      </c>
      <c r="K127" s="87" t="str">
        <f t="shared" si="26"/>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12"/>
      <c r="C128" s="218"/>
      <c r="D128" s="219"/>
      <c r="E128" s="122" t="s">
        <v>442</v>
      </c>
      <c r="F128" s="85"/>
      <c r="G128" s="86"/>
      <c r="H128" s="87" t="str">
        <f t="shared" si="23"/>
        <v>---</v>
      </c>
      <c r="I128" s="87" t="str">
        <f t="shared" si="24"/>
        <v>---</v>
      </c>
      <c r="J128" s="87" t="str">
        <f t="shared" si="25"/>
        <v>---</v>
      </c>
      <c r="K128" s="87" t="str">
        <f t="shared" si="26"/>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212"/>
      <c r="C129" s="214" t="s">
        <v>444</v>
      </c>
      <c r="D129" s="215"/>
      <c r="E129" s="122" t="s">
        <v>445</v>
      </c>
      <c r="F129" s="85"/>
      <c r="G129" s="86"/>
      <c r="H129" s="87" t="str">
        <f t="shared" si="23"/>
        <v>---</v>
      </c>
      <c r="I129" s="87" t="str">
        <f t="shared" si="24"/>
        <v>---</v>
      </c>
      <c r="J129" s="87" t="str">
        <f t="shared" si="25"/>
        <v>---</v>
      </c>
      <c r="K129" s="87" t="str">
        <f t="shared" si="26"/>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12"/>
      <c r="C130" s="216"/>
      <c r="D130" s="217"/>
      <c r="E130" s="122" t="s">
        <v>447</v>
      </c>
      <c r="F130" s="85"/>
      <c r="G130" s="86"/>
      <c r="H130" s="87" t="str">
        <f t="shared" si="23"/>
        <v>---</v>
      </c>
      <c r="I130" s="87" t="str">
        <f t="shared" si="24"/>
        <v>---</v>
      </c>
      <c r="J130" s="87" t="str">
        <f t="shared" si="25"/>
        <v>---</v>
      </c>
      <c r="K130" s="87" t="str">
        <f t="shared" si="26"/>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12"/>
      <c r="C131" s="218"/>
      <c r="D131" s="219"/>
      <c r="E131" s="122" t="s">
        <v>449</v>
      </c>
      <c r="F131" s="85"/>
      <c r="G131" s="86"/>
      <c r="H131" s="87" t="str">
        <f t="shared" si="23"/>
        <v>---</v>
      </c>
      <c r="I131" s="87" t="str">
        <f t="shared" si="24"/>
        <v>---</v>
      </c>
      <c r="J131" s="87" t="str">
        <f t="shared" si="25"/>
        <v>---</v>
      </c>
      <c r="K131" s="87" t="str">
        <f t="shared" si="26"/>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12"/>
      <c r="C132" s="214" t="s">
        <v>451</v>
      </c>
      <c r="D132" s="215"/>
      <c r="E132" s="122" t="s">
        <v>452</v>
      </c>
      <c r="F132" s="85"/>
      <c r="G132" s="86"/>
      <c r="H132" s="87" t="str">
        <f t="shared" si="23"/>
        <v>---</v>
      </c>
      <c r="I132" s="87" t="str">
        <f t="shared" si="24"/>
        <v>---</v>
      </c>
      <c r="J132" s="87" t="str">
        <f t="shared" si="25"/>
        <v>---</v>
      </c>
      <c r="K132" s="87" t="str">
        <f t="shared" si="26"/>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12"/>
      <c r="C133" s="216"/>
      <c r="D133" s="217"/>
      <c r="E133" s="122" t="s">
        <v>454</v>
      </c>
      <c r="F133" s="85"/>
      <c r="G133" s="86"/>
      <c r="H133" s="87" t="str">
        <f t="shared" si="23"/>
        <v>---</v>
      </c>
      <c r="I133" s="87" t="str">
        <f t="shared" si="24"/>
        <v>---</v>
      </c>
      <c r="J133" s="87" t="str">
        <f t="shared" si="25"/>
        <v>---</v>
      </c>
      <c r="K133" s="87" t="str">
        <f t="shared" si="26"/>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13"/>
      <c r="C134" s="218"/>
      <c r="D134" s="219"/>
      <c r="E134" s="122" t="s">
        <v>456</v>
      </c>
      <c r="F134" s="85"/>
      <c r="G134" s="86"/>
      <c r="H134" s="87" t="str">
        <f t="shared" si="23"/>
        <v>---</v>
      </c>
      <c r="I134" s="87" t="str">
        <f t="shared" si="24"/>
        <v>---</v>
      </c>
      <c r="J134" s="87" t="str">
        <f t="shared" si="25"/>
        <v>---</v>
      </c>
      <c r="K134" s="87" t="str">
        <f t="shared" si="26"/>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11">
        <v>3</v>
      </c>
      <c r="C135" s="214" t="s">
        <v>458</v>
      </c>
      <c r="D135" s="215"/>
      <c r="E135" s="122" t="s">
        <v>459</v>
      </c>
      <c r="F135" s="85"/>
      <c r="G135" s="86"/>
      <c r="H135" s="87" t="str">
        <f t="shared" si="23"/>
        <v>---</v>
      </c>
      <c r="I135" s="87" t="str">
        <f t="shared" si="24"/>
        <v>---</v>
      </c>
      <c r="J135" s="87" t="str">
        <f t="shared" si="25"/>
        <v>---</v>
      </c>
      <c r="K135" s="87" t="str">
        <f t="shared" si="26"/>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6" customHeight="1" thickBot="1">
      <c r="B136" s="212"/>
      <c r="C136" s="216"/>
      <c r="D136" s="217"/>
      <c r="E136" s="122" t="s">
        <v>461</v>
      </c>
      <c r="F136" s="85"/>
      <c r="G136" s="86"/>
      <c r="H136" s="87" t="str">
        <f t="shared" si="23"/>
        <v>---</v>
      </c>
      <c r="I136" s="87" t="str">
        <f t="shared" si="24"/>
        <v>---</v>
      </c>
      <c r="J136" s="87" t="str">
        <f t="shared" si="25"/>
        <v>---</v>
      </c>
      <c r="K136" s="87" t="str">
        <f t="shared" si="26"/>
        <v>---</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6" customHeight="1" thickBot="1">
      <c r="B137" s="212"/>
      <c r="C137" s="218"/>
      <c r="D137" s="219"/>
      <c r="E137" s="122" t="s">
        <v>463</v>
      </c>
      <c r="F137" s="85"/>
      <c r="G137" s="86"/>
      <c r="H137" s="87" t="str">
        <f t="shared" si="23"/>
        <v>---</v>
      </c>
      <c r="I137" s="87" t="str">
        <f t="shared" si="24"/>
        <v>---</v>
      </c>
      <c r="J137" s="87" t="str">
        <f t="shared" si="25"/>
        <v>---</v>
      </c>
      <c r="K137" s="87" t="str">
        <f t="shared" si="26"/>
        <v>---</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6" customHeight="1" thickBot="1">
      <c r="B138" s="212"/>
      <c r="C138" s="220" t="s">
        <v>465</v>
      </c>
      <c r="D138" s="221"/>
      <c r="E138" s="122" t="s">
        <v>466</v>
      </c>
      <c r="F138" s="85"/>
      <c r="G138" s="86"/>
      <c r="H138" s="87" t="str">
        <f t="shared" si="23"/>
        <v>---</v>
      </c>
      <c r="I138" s="87" t="str">
        <f t="shared" si="24"/>
        <v>---</v>
      </c>
      <c r="J138" s="87" t="str">
        <f t="shared" si="25"/>
        <v>---</v>
      </c>
      <c r="K138" s="87" t="str">
        <f t="shared" si="26"/>
        <v>---</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5.6" customHeight="1" thickBot="1">
      <c r="B139" s="212"/>
      <c r="C139" s="222"/>
      <c r="D139" s="223"/>
      <c r="E139" s="122" t="s">
        <v>468</v>
      </c>
      <c r="F139" s="85"/>
      <c r="G139" s="86"/>
      <c r="H139" s="87" t="str">
        <f t="shared" si="23"/>
        <v>---</v>
      </c>
      <c r="I139" s="87" t="str">
        <f t="shared" si="24"/>
        <v>---</v>
      </c>
      <c r="J139" s="87" t="str">
        <f t="shared" si="25"/>
        <v>---</v>
      </c>
      <c r="K139" s="87" t="str">
        <f t="shared" si="26"/>
        <v>---</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5.6" customHeight="1" thickBot="1">
      <c r="B140" s="212"/>
      <c r="C140" s="222"/>
      <c r="D140" s="223"/>
      <c r="E140" s="122" t="s">
        <v>470</v>
      </c>
      <c r="F140" s="85"/>
      <c r="G140" s="86"/>
      <c r="H140" s="87" t="str">
        <f t="shared" si="23"/>
        <v>---</v>
      </c>
      <c r="I140" s="87" t="str">
        <f t="shared" si="24"/>
        <v>---</v>
      </c>
      <c r="J140" s="87" t="str">
        <f t="shared" si="25"/>
        <v>---</v>
      </c>
      <c r="K140" s="87" t="str">
        <f t="shared" si="26"/>
        <v>---</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5.6" customHeight="1" thickBot="1">
      <c r="B141" s="213"/>
      <c r="C141" s="224"/>
      <c r="D141" s="225"/>
      <c r="E141" s="122" t="s">
        <v>472</v>
      </c>
      <c r="F141" s="85"/>
      <c r="G141" s="88"/>
      <c r="H141" s="87" t="str">
        <f t="shared" si="23"/>
        <v>---</v>
      </c>
      <c r="I141" s="87" t="str">
        <f t="shared" si="24"/>
        <v>---</v>
      </c>
      <c r="J141" s="87" t="str">
        <f t="shared" si="25"/>
        <v>---</v>
      </c>
      <c r="K141" s="87" t="str">
        <f t="shared" si="26"/>
        <v>---</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7.25" thickBot="1">
      <c r="B142" s="122" t="s">
        <v>474</v>
      </c>
      <c r="C142" s="127"/>
      <c r="D142" s="127"/>
      <c r="E142" s="127"/>
      <c r="F142" s="89"/>
      <c r="G142" s="86"/>
      <c r="H142" s="90">
        <f>AX45</f>
        <v>0</v>
      </c>
      <c r="I142" s="90">
        <f>AX39</f>
        <v>0</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7.25" thickBot="1">
      <c r="B143" s="122" t="s">
        <v>476</v>
      </c>
      <c r="C143" s="127"/>
      <c r="D143" s="127"/>
      <c r="E143" s="127"/>
      <c r="F143" s="89"/>
      <c r="G143" s="86"/>
      <c r="H143" s="90">
        <f>AY45</f>
        <v>0</v>
      </c>
      <c r="I143" s="90">
        <f>AY39</f>
        <v>0</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7.25" thickBot="1">
      <c r="B144" s="122" t="s">
        <v>478</v>
      </c>
      <c r="C144" s="127"/>
      <c r="D144" s="127"/>
      <c r="E144" s="127"/>
      <c r="F144" s="89"/>
      <c r="G144" s="86"/>
      <c r="H144" s="90">
        <f>AZ45</f>
        <v>0</v>
      </c>
      <c r="I144" s="90">
        <f>AZ39</f>
        <v>0</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7.25" thickBot="1">
      <c r="B145" s="91"/>
      <c r="C145" s="124"/>
      <c r="D145" s="125" t="s">
        <v>480</v>
      </c>
      <c r="E145" s="126"/>
      <c r="F145" s="92"/>
      <c r="G145" s="93"/>
      <c r="H145" s="94" t="str">
        <f>BA46</f>
        <v/>
      </c>
      <c r="I145" s="94" t="str">
        <f>BA40</f>
        <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15" customHeight="1">
      <c r="B147" s="202" t="s">
        <v>530</v>
      </c>
      <c r="C147" s="203"/>
      <c r="D147" s="203"/>
      <c r="E147" s="203"/>
      <c r="F147" s="203"/>
      <c r="G147" s="203"/>
      <c r="H147" s="203"/>
      <c r="I147" s="203"/>
      <c r="J147" s="203"/>
      <c r="K147" s="204"/>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205"/>
      <c r="C148" s="206"/>
      <c r="D148" s="206"/>
      <c r="E148" s="206"/>
      <c r="F148" s="206"/>
      <c r="G148" s="206"/>
      <c r="H148" s="206"/>
      <c r="I148" s="206"/>
      <c r="J148" s="206"/>
      <c r="K148" s="207"/>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205"/>
      <c r="C149" s="206"/>
      <c r="D149" s="206"/>
      <c r="E149" s="206"/>
      <c r="F149" s="206"/>
      <c r="G149" s="206"/>
      <c r="H149" s="206"/>
      <c r="I149" s="206"/>
      <c r="J149" s="206"/>
      <c r="K149" s="207"/>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205"/>
      <c r="C150" s="206"/>
      <c r="D150" s="206"/>
      <c r="E150" s="206"/>
      <c r="F150" s="206"/>
      <c r="G150" s="206"/>
      <c r="H150" s="206"/>
      <c r="I150" s="206"/>
      <c r="J150" s="206"/>
      <c r="K150" s="207"/>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205"/>
      <c r="C151" s="206"/>
      <c r="D151" s="206"/>
      <c r="E151" s="206"/>
      <c r="F151" s="206"/>
      <c r="G151" s="206"/>
      <c r="H151" s="206"/>
      <c r="I151" s="206"/>
      <c r="J151" s="206"/>
      <c r="K151" s="207"/>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205"/>
      <c r="C152" s="206"/>
      <c r="D152" s="206"/>
      <c r="E152" s="206"/>
      <c r="F152" s="206"/>
      <c r="G152" s="206"/>
      <c r="H152" s="206"/>
      <c r="I152" s="206"/>
      <c r="J152" s="206"/>
      <c r="K152" s="207"/>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205"/>
      <c r="C153" s="206"/>
      <c r="D153" s="206"/>
      <c r="E153" s="206"/>
      <c r="F153" s="206"/>
      <c r="G153" s="206"/>
      <c r="H153" s="206"/>
      <c r="I153" s="206"/>
      <c r="J153" s="206"/>
      <c r="K153" s="207"/>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205"/>
      <c r="C154" s="206"/>
      <c r="D154" s="206"/>
      <c r="E154" s="206"/>
      <c r="F154" s="206"/>
      <c r="G154" s="206"/>
      <c r="H154" s="206"/>
      <c r="I154" s="206"/>
      <c r="J154" s="206"/>
      <c r="K154" s="207"/>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205"/>
      <c r="C155" s="206"/>
      <c r="D155" s="206"/>
      <c r="E155" s="206"/>
      <c r="F155" s="206"/>
      <c r="G155" s="206"/>
      <c r="H155" s="206"/>
      <c r="I155" s="206"/>
      <c r="J155" s="206"/>
      <c r="K155" s="207"/>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205"/>
      <c r="C156" s="206"/>
      <c r="D156" s="206"/>
      <c r="E156" s="206"/>
      <c r="F156" s="206"/>
      <c r="G156" s="206"/>
      <c r="H156" s="206"/>
      <c r="I156" s="206"/>
      <c r="J156" s="206"/>
      <c r="K156" s="207"/>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205"/>
      <c r="C157" s="206"/>
      <c r="D157" s="206"/>
      <c r="E157" s="206"/>
      <c r="F157" s="206"/>
      <c r="G157" s="206"/>
      <c r="H157" s="206"/>
      <c r="I157" s="206"/>
      <c r="J157" s="206"/>
      <c r="K157" s="207"/>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205"/>
      <c r="C158" s="206"/>
      <c r="D158" s="206"/>
      <c r="E158" s="206"/>
      <c r="F158" s="206"/>
      <c r="G158" s="206"/>
      <c r="H158" s="206"/>
      <c r="I158" s="206"/>
      <c r="J158" s="206"/>
      <c r="K158" s="207"/>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205"/>
      <c r="C159" s="206"/>
      <c r="D159" s="206"/>
      <c r="E159" s="206"/>
      <c r="F159" s="206"/>
      <c r="G159" s="206"/>
      <c r="H159" s="206"/>
      <c r="I159" s="206"/>
      <c r="J159" s="206"/>
      <c r="K159" s="207"/>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205"/>
      <c r="C160" s="206"/>
      <c r="D160" s="206"/>
      <c r="E160" s="206"/>
      <c r="F160" s="206"/>
      <c r="G160" s="206"/>
      <c r="H160" s="206"/>
      <c r="I160" s="206"/>
      <c r="J160" s="206"/>
      <c r="K160" s="207"/>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208"/>
      <c r="C161" s="209"/>
      <c r="D161" s="209"/>
      <c r="E161" s="209"/>
      <c r="F161" s="209"/>
      <c r="G161" s="209"/>
      <c r="H161" s="209"/>
      <c r="I161" s="209"/>
      <c r="J161" s="209"/>
      <c r="K161" s="210"/>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8"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8"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8"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8"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8"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8"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AR116:AT143 BV3:CE30 BL40:BV61 BR81:BR110 Y3:AH30" name="Expected"/>
    <protectedRange sqref="H3:K30" name="Year4Range"/>
    <protectedRange sqref="L3:R30 X3:X30" name="Year5Range"/>
  </protectedRanges>
  <mergeCells count="41">
    <mergeCell ref="C113:D113"/>
    <mergeCell ref="E113:G113"/>
    <mergeCell ref="B38:K38"/>
    <mergeCell ref="B39:D39"/>
    <mergeCell ref="E39:H39"/>
    <mergeCell ref="I39:K39"/>
    <mergeCell ref="B40:D40"/>
    <mergeCell ref="E40:H40"/>
    <mergeCell ref="I40:K40"/>
    <mergeCell ref="C21:D23"/>
    <mergeCell ref="B147:K161"/>
    <mergeCell ref="B120:B134"/>
    <mergeCell ref="C120:D122"/>
    <mergeCell ref="C123:D125"/>
    <mergeCell ref="C126:D128"/>
    <mergeCell ref="C129:D131"/>
    <mergeCell ref="C132:D134"/>
    <mergeCell ref="B135:B141"/>
    <mergeCell ref="C135:D137"/>
    <mergeCell ref="C138:D141"/>
    <mergeCell ref="B114:B119"/>
    <mergeCell ref="C114:D115"/>
    <mergeCell ref="C116:D119"/>
    <mergeCell ref="B34:F34"/>
    <mergeCell ref="B36:C37"/>
    <mergeCell ref="C2:D2"/>
    <mergeCell ref="E2:G2"/>
    <mergeCell ref="B31:G31"/>
    <mergeCell ref="B32:G32"/>
    <mergeCell ref="B33:G33"/>
    <mergeCell ref="B24:B30"/>
    <mergeCell ref="C24:D26"/>
    <mergeCell ref="C27:D30"/>
    <mergeCell ref="B3:B8"/>
    <mergeCell ref="C3:D4"/>
    <mergeCell ref="C5:D8"/>
    <mergeCell ref="B9:B23"/>
    <mergeCell ref="C9:D11"/>
    <mergeCell ref="C12:D14"/>
    <mergeCell ref="C15:D17"/>
    <mergeCell ref="C18:D20"/>
  </mergeCells>
  <conditionalFormatting sqref="BJ3:BT30 BV3:CE30 AK3:AT30 AV3:AV30 L4:L24 H25:L30 H3:K24">
    <cfRule type="containsText" dxfId="39" priority="33" operator="containsText" text="*80">
      <formula>NOT(ISERROR(SEARCH("*80",H3)))</formula>
    </cfRule>
    <cfRule type="containsText" dxfId="38" priority="34" operator="containsText" text="60-79">
      <formula>NOT(ISERROR(SEARCH("60-79",H3)))</formula>
    </cfRule>
    <cfRule type="containsText" dxfId="37" priority="35" operator="containsText" text="&lt;60">
      <formula>NOT(ISERROR(SEARCH("&lt;60",H3)))</formula>
    </cfRule>
  </conditionalFormatting>
  <conditionalFormatting sqref="M4:M30">
    <cfRule type="containsText" dxfId="36" priority="30" operator="containsText" text="*80">
      <formula>NOT(ISERROR(SEARCH("*80",M4)))</formula>
    </cfRule>
    <cfRule type="containsText" dxfId="35" priority="31" operator="containsText" text="60-79">
      <formula>NOT(ISERROR(SEARCH("60-79",M4)))</formula>
    </cfRule>
    <cfRule type="containsText" dxfId="34" priority="32" operator="containsText" text="&lt;60">
      <formula>NOT(ISERROR(SEARCH("&lt;60",M4)))</formula>
    </cfRule>
  </conditionalFormatting>
  <conditionalFormatting sqref="N4:N30">
    <cfRule type="containsText" dxfId="33" priority="27" operator="containsText" text="*80">
      <formula>NOT(ISERROR(SEARCH("*80",N4)))</formula>
    </cfRule>
    <cfRule type="containsText" dxfId="32" priority="28" operator="containsText" text="60-79">
      <formula>NOT(ISERROR(SEARCH("60-79",N4)))</formula>
    </cfRule>
    <cfRule type="containsText" dxfId="31" priority="29" operator="containsText" text="&lt;60">
      <formula>NOT(ISERROR(SEARCH("&lt;60",N4)))</formula>
    </cfRule>
  </conditionalFormatting>
  <conditionalFormatting sqref="O4:O30">
    <cfRule type="containsText" dxfId="30" priority="24" operator="containsText" text="*80">
      <formula>NOT(ISERROR(SEARCH("*80",O4)))</formula>
    </cfRule>
    <cfRule type="containsText" dxfId="29" priority="25" operator="containsText" text="60-79">
      <formula>NOT(ISERROR(SEARCH("60-79",O4)))</formula>
    </cfRule>
    <cfRule type="containsText" dxfId="28" priority="26" operator="containsText" text="&lt;60">
      <formula>NOT(ISERROR(SEARCH("&lt;60",O4)))</formula>
    </cfRule>
  </conditionalFormatting>
  <conditionalFormatting sqref="P4:P30">
    <cfRule type="containsText" dxfId="27" priority="21" operator="containsText" text="*80">
      <formula>NOT(ISERROR(SEARCH("*80",P4)))</formula>
    </cfRule>
    <cfRule type="containsText" dxfId="26" priority="22" operator="containsText" text="60-79">
      <formula>NOT(ISERROR(SEARCH("60-79",P4)))</formula>
    </cfRule>
    <cfRule type="containsText" dxfId="25" priority="23" operator="containsText" text="&lt;60">
      <formula>NOT(ISERROR(SEARCH("&lt;60",P4)))</formula>
    </cfRule>
  </conditionalFormatting>
  <conditionalFormatting sqref="Q4:Q30">
    <cfRule type="containsText" dxfId="24" priority="18" operator="containsText" text="*80">
      <formula>NOT(ISERROR(SEARCH("*80",Q4)))</formula>
    </cfRule>
    <cfRule type="containsText" dxfId="23" priority="19" operator="containsText" text="60-79">
      <formula>NOT(ISERROR(SEARCH("60-79",Q4)))</formula>
    </cfRule>
    <cfRule type="containsText" dxfId="22" priority="20" operator="containsText" text="&lt;60">
      <formula>NOT(ISERROR(SEARCH("&lt;60",Q4)))</formula>
    </cfRule>
  </conditionalFormatting>
  <conditionalFormatting sqref="L3:Q3 R3:R30">
    <cfRule type="containsText" dxfId="21" priority="15" operator="containsText" text="*80">
      <formula>NOT(ISERROR(SEARCH("*80",L3)))</formula>
    </cfRule>
    <cfRule type="containsText" dxfId="20" priority="16" operator="containsText" text="60-79">
      <formula>NOT(ISERROR(SEARCH("60-79",L3)))</formula>
    </cfRule>
    <cfRule type="containsText" dxfId="19" priority="17" operator="containsText" text="&lt;60">
      <formula>NOT(ISERROR(SEARCH("&lt;60",L3)))</formula>
    </cfRule>
  </conditionalFormatting>
  <conditionalFormatting sqref="AD3:AH30">
    <cfRule type="containsText" dxfId="18" priority="12" operator="containsText" text="*80">
      <formula>NOT(ISERROR(SEARCH("*80",AD3)))</formula>
    </cfRule>
    <cfRule type="containsText" dxfId="17" priority="13" operator="containsText" text="60-79">
      <formula>NOT(ISERROR(SEARCH("60-79",AD3)))</formula>
    </cfRule>
    <cfRule type="containsText" dxfId="16" priority="14" operator="containsText" text="&lt;60">
      <formula>NOT(ISERROR(SEARCH("&lt;60",AD3)))</formula>
    </cfRule>
  </conditionalFormatting>
  <conditionalFormatting sqref="H142:H145 I114:K141">
    <cfRule type="containsText" dxfId="15" priority="9" operator="containsText" text="80">
      <formula>NOT(ISERROR(SEARCH("80",H114)))</formula>
    </cfRule>
    <cfRule type="containsText" dxfId="14" priority="10" operator="containsText" text="60-79">
      <formula>NOT(ISERROR(SEARCH("60-79",H114)))</formula>
    </cfRule>
    <cfRule type="containsText" dxfId="13" priority="11" operator="containsText" text="&lt;60">
      <formula>NOT(ISERROR(SEARCH("&lt;60",H114)))</formula>
    </cfRule>
  </conditionalFormatting>
  <conditionalFormatting sqref="I114:I141">
    <cfRule type="containsText" dxfId="12" priority="8" operator="containsText" text="error">
      <formula>NOT(ISERROR(SEARCH("error",I114)))</formula>
    </cfRule>
  </conditionalFormatting>
  <conditionalFormatting sqref="H46:H48 J46:J48 D46:D48 F46:F48">
    <cfRule type="containsErrors" dxfId="11" priority="36">
      <formula>ISERROR(D46)</formula>
    </cfRule>
  </conditionalFormatting>
  <conditionalFormatting sqref="H114:H141">
    <cfRule type="containsText" dxfId="10" priority="5" operator="containsText" text="80">
      <formula>NOT(ISERROR(SEARCH("80",H114)))</formula>
    </cfRule>
    <cfRule type="containsText" dxfId="9" priority="6" operator="containsText" text="60-79">
      <formula>NOT(ISERROR(SEARCH("60-79",H114)))</formula>
    </cfRule>
    <cfRule type="containsText" dxfId="8" priority="7" operator="containsText" text="&lt;60">
      <formula>NOT(ISERROR(SEARCH("&lt;60",H114)))</formula>
    </cfRule>
  </conditionalFormatting>
  <conditionalFormatting sqref="H114:H141">
    <cfRule type="containsText" dxfId="7" priority="4" operator="containsText" text="error">
      <formula>NOT(ISERROR(SEARCH("error",H114)))</formula>
    </cfRule>
  </conditionalFormatting>
  <conditionalFormatting sqref="Y3:AC30">
    <cfRule type="containsText" dxfId="6" priority="1" operator="containsText" text="*80">
      <formula>NOT(ISERROR(SEARCH("*80",Y3)))</formula>
    </cfRule>
    <cfRule type="containsText" dxfId="5" priority="2" operator="containsText" text="60-79">
      <formula>NOT(ISERROR(SEARCH("60-79",Y3)))</formula>
    </cfRule>
    <cfRule type="containsText" dxfId="4" priority="3" operator="containsText" text="&lt;60">
      <formula>NOT(ISERROR(SEARCH("&lt;60",Y3)))</formula>
    </cfRule>
  </conditionalFormatting>
  <dataValidations count="2">
    <dataValidation allowBlank="1" showInputMessage="1" showErrorMessage="1" errorTitle="Error in entry" error="Please use list items only." sqref="AU116:BE143 AK3:AT33 BL40:BV61 BJ38:BT38 BJ31:BT34 BV31:CE34" xr:uid="{C261CB3F-8D0D-4743-AB7B-CC449AB9B919}"/>
    <dataValidation type="list" allowBlank="1" showInputMessage="1" showErrorMessage="1" errorTitle="Error in entry" error="Please use list items only." sqref="Y3:AH30 H3:R30" xr:uid="{A3F18FE8-F8E0-4EB0-A8FA-4464AFE2F915}">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0419-B29A-40E5-9117-6FE293A3528B}">
  <dimension ref="A1:B9"/>
  <sheetViews>
    <sheetView workbookViewId="0">
      <selection activeCell="D20" sqref="D20"/>
    </sheetView>
  </sheetViews>
  <sheetFormatPr defaultColWidth="9.140625" defaultRowHeight="12.75"/>
  <cols>
    <col min="1" max="1" width="28.42578125" bestFit="1" customWidth="1"/>
    <col min="2" max="2" width="59.42578125" bestFit="1" customWidth="1"/>
  </cols>
  <sheetData>
    <row r="1" spans="1:2">
      <c r="A1" s="160" t="s">
        <v>531</v>
      </c>
      <c r="B1" s="161" t="s">
        <v>532</v>
      </c>
    </row>
    <row r="2" spans="1:2" ht="38.25">
      <c r="A2" s="153" t="s">
        <v>533</v>
      </c>
      <c r="B2" s="155" t="s">
        <v>534</v>
      </c>
    </row>
    <row r="3" spans="1:2" ht="25.5">
      <c r="A3" s="154"/>
      <c r="B3" s="159" t="s">
        <v>535</v>
      </c>
    </row>
    <row r="4" spans="1:2" ht="25.5">
      <c r="A4" s="154" t="s">
        <v>384</v>
      </c>
      <c r="B4" s="157" t="s">
        <v>536</v>
      </c>
    </row>
    <row r="5" spans="1:2" ht="51">
      <c r="A5" s="154" t="s">
        <v>537</v>
      </c>
      <c r="B5" s="157" t="s">
        <v>538</v>
      </c>
    </row>
    <row r="6" spans="1:2" ht="63.75">
      <c r="A6" s="154" t="s">
        <v>539</v>
      </c>
      <c r="B6" s="157" t="s">
        <v>540</v>
      </c>
    </row>
    <row r="7" spans="1:2" ht="51">
      <c r="A7" s="153" t="s">
        <v>541</v>
      </c>
      <c r="B7" s="156" t="s">
        <v>542</v>
      </c>
    </row>
    <row r="8" spans="1:2" ht="25.5">
      <c r="A8" s="158"/>
      <c r="B8" s="159" t="s">
        <v>543</v>
      </c>
    </row>
    <row r="9" spans="1:2" ht="25.5">
      <c r="A9" s="154" t="s">
        <v>544</v>
      </c>
      <c r="B9" s="157" t="s">
        <v>545</v>
      </c>
    </row>
  </sheetData>
  <hyperlinks>
    <hyperlink ref="B8" r:id="rId1" location="top" display="To learn more about setting or changing the print area visit this Article" xr:uid="{71EA599F-9271-4EE2-B8B9-1A2DCE52AD01}"/>
    <hyperlink ref="B3" r:id="rId2" xr:uid="{0AB2D18C-DF0E-478D-9646-36F96E64E0DD}"/>
  </hyperlinks>
  <pageMargins left="0.7" right="0.7" top="0.75" bottom="0.75" header="0.3" footer="0.3"/>
  <pageSetup paperSize="9" orientation="portrait" horizontalDpi="90" verticalDpi="9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B9FEFC4F9511489CF4E37E17A3AED5" ma:contentTypeVersion="18" ma:contentTypeDescription="Create a new document." ma:contentTypeScope="" ma:versionID="c72624784c4dfddc7a20a156b0ff0a3c">
  <xsd:schema xmlns:xsd="http://www.w3.org/2001/XMLSchema" xmlns:xs="http://www.w3.org/2001/XMLSchema" xmlns:p="http://schemas.microsoft.com/office/2006/metadata/properties" xmlns:ns2="e4ee6313-b145-4acf-bc95-21236d91ea32" xmlns:ns3="8f1896d9-abf4-42ca-a646-126ee78bcfdc" xmlns:ns4="5f2f8aaf-32ba-4b9d-88d9-c4f5e6fa4afa" targetNamespace="http://schemas.microsoft.com/office/2006/metadata/properties" ma:root="true" ma:fieldsID="a8842902a798f87b074ee45be7524544" ns2:_="" ns3:_="" ns4:_="">
    <xsd:import namespace="e4ee6313-b145-4acf-bc95-21236d91ea32"/>
    <xsd:import namespace="8f1896d9-abf4-42ca-a646-126ee78bcfdc"/>
    <xsd:import namespace="5f2f8aaf-32ba-4b9d-88d9-c4f5e6fa4afa"/>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element ref="ns4:MediaServiceMetadata" minOccurs="0"/>
                <xsd:element ref="ns4:MediaServiceFastMetadata" minOccurs="0"/>
                <xsd:element ref="ns4:MediaServiceAutoKeyPoints" minOccurs="0"/>
                <xsd:element ref="ns4:MediaServiceKeyPoints" minOccurs="0"/>
                <xsd:element ref="ns4:Year" minOccurs="0"/>
                <xsd:element ref="ns2:TaxCatchAll" minOccurs="0"/>
                <xsd:element ref="ns4:MediaServiceOCR" minOccurs="0"/>
                <xsd:element ref="ns4:MediaServiceGenerationTime" minOccurs="0"/>
                <xsd:element ref="ns4:MediaServiceEventHashCode" minOccurs="0"/>
                <xsd:element ref="ns4:lcf76f155ced4ddcb4097134ff3c332f"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ee6313-b145-4acf-bc95-21236d91ea3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8" nillable="true" ma:displayName="Taxonomy Catch All Column" ma:hidden="true" ma:list="{83a0c0d5-3d08-49d4-8ce9-343a0538145a}" ma:internalName="TaxCatchAll" ma:showField="CatchAllData" ma:web="e4ee6313-b145-4acf-bc95-21236d91ea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1896d9-abf4-42ca-a646-126ee78bcfd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2f8aaf-32ba-4b9d-88d9-c4f5e6fa4a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Year" ma:index="17" nillable="true" ma:displayName="Year" ma:format="DateOnly" ma:internalName="Year">
      <xsd:simpleType>
        <xsd:restriction base="dms:DateTime"/>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b199611-8856-41f6-9a1b-e76f78ab8edd" ma:termSetId="09814cd3-568e-fe90-9814-8d621ff8fb84" ma:anchorId="fba54fb3-c3e1-fe81-a776-ca4b69148c4d" ma:open="true" ma:isKeyword="false">
      <xsd:complexType>
        <xsd:sequence>
          <xsd:element ref="pc:Terms" minOccurs="0" maxOccurs="1"/>
        </xsd:sequence>
      </xsd:complexType>
    </xsd:element>
    <xsd:element name="MediaServiceDateTaken" ma:index="2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dlc_DocId xmlns="e4ee6313-b145-4acf-bc95-21236d91ea32">MSCEXTRANET-569250571-662</_dlc_DocId>
    <_dlc_DocIdUrl xmlns="e4ee6313-b145-4acf-bc95-21236d91ea32">
      <Url>https://marinestewardshipcouncil.sharepoint.com/sites/external/GlobalAccessibility/_layouts/15/DocIdRedir.aspx?ID=MSCEXTRANET-569250571-662</Url>
      <Description>MSCEXTRANET-569250571-662</Description>
    </_dlc_DocIdUrl>
    <SharedWithUsers xmlns="8f1896d9-abf4-42ca-a646-126ee78bcfdc">
      <UserInfo>
        <DisplayName>Jaco Barendse</DisplayName>
        <AccountId>50</AccountId>
        <AccountType/>
      </UserInfo>
      <UserInfo>
        <DisplayName>Margaux Favret</DisplayName>
        <AccountId>194</AccountId>
        <AccountType/>
      </UserInfo>
      <UserInfo>
        <DisplayName>Peter Hair</DisplayName>
        <AccountId>17</AccountId>
        <AccountType/>
      </UserInfo>
      <UserInfo>
        <DisplayName>Gaëtan Vallet</DisplayName>
        <AccountId>842</AccountId>
        <AccountType/>
      </UserInfo>
    </SharedWithUsers>
    <Year xmlns="5f2f8aaf-32ba-4b9d-88d9-c4f5e6fa4afa" xsi:nil="true"/>
    <TaxCatchAll xmlns="e4ee6313-b145-4acf-bc95-21236d91ea32" xsi:nil="true"/>
    <lcf76f155ced4ddcb4097134ff3c332f xmlns="5f2f8aaf-32ba-4b9d-88d9-c4f5e6fa4afa">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C4EF3E-EC05-45EE-870C-8286B34C7BA8}"/>
</file>

<file path=customXml/itemProps2.xml><?xml version="1.0" encoding="utf-8"?>
<ds:datastoreItem xmlns:ds="http://schemas.openxmlformats.org/officeDocument/2006/customXml" ds:itemID="{CFE806BD-169A-42A8-9F4F-FDA90D1394B0}"/>
</file>

<file path=customXml/itemProps3.xml><?xml version="1.0" encoding="utf-8"?>
<ds:datastoreItem xmlns:ds="http://schemas.openxmlformats.org/officeDocument/2006/customXml" ds:itemID="{D1F173EA-9DB6-4BF3-8D6A-36682579E828}"/>
</file>

<file path=customXml/itemProps4.xml><?xml version="1.0" encoding="utf-8"?>
<ds:datastoreItem xmlns:ds="http://schemas.openxmlformats.org/officeDocument/2006/customXml" ds:itemID="{1FC319DE-0C18-40DB-9A23-D61FD7F0503C}"/>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MSC Benchmarking and Tracking Tool (BMT) v3.0</dc:title>
  <dc:subject/>
  <dc:creator>jaco.barendse@gmail.com</dc:creator>
  <cp:keywords/>
  <dc:description/>
  <cp:lastModifiedBy>Andrew Gordon</cp:lastModifiedBy>
  <cp:revision/>
  <dcterms:created xsi:type="dcterms:W3CDTF">2013-05-08T10:03:44Z</dcterms:created>
  <dcterms:modified xsi:type="dcterms:W3CDTF">2022-09-05T09:49:26Z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0x01010041B9FEFC4F9511489CF4E37E17A3AED5</vt:lpwstr>
  </property>
  <property fmtid="{D5CDD505-2E9C-101B-9397-08002B2CF9AE}" pid="3" name="Comms Doc Type">
    <vt:lpwstr>73;#Publication|019bd25a-55cb-49ee-ac77-2693a7f2640e</vt:lpwstr>
  </property>
  <property fmtid="{D5CDD505-2E9C-101B-9397-08002B2CF9AE}" pid="4" name="MSCLocation">
    <vt:lpwstr>2;#Global|884f2976-6ea8-46b7-bd2e-687efde62a06</vt:lpwstr>
  </property>
  <property fmtid="{D5CDD505-2E9C-101B-9397-08002B2CF9AE}" pid="5" name="Standards Doc Type1">
    <vt:lpwstr>218;#Tool|ac5cc55a-92fc-4dec-93d5-85ec71f0e815</vt:lpwstr>
  </property>
  <property fmtid="{D5CDD505-2E9C-101B-9397-08002B2CF9AE}" pid="6" name="Project Name">
    <vt:lpwstr>1520;#BMT (Benchmarking and Tracking Tool)|10323be1-dc00-4520-95b7-a3eedac1e87b</vt:lpwstr>
  </property>
  <property fmtid="{D5CDD505-2E9C-101B-9397-08002B2CF9AE}" pid="7" name="Audience">
    <vt:lpwstr/>
  </property>
  <property fmtid="{D5CDD505-2E9C-101B-9397-08002B2CF9AE}" pid="8" name="MSCLanguage">
    <vt:lpwstr/>
  </property>
  <property fmtid="{D5CDD505-2E9C-101B-9397-08002B2CF9AE}" pid="9" name="Standards Team">
    <vt:lpwstr>;#Developing World;#</vt:lpwstr>
  </property>
  <property fmtid="{D5CDD505-2E9C-101B-9397-08002B2CF9AE}" pid="10" name="j8c27d305b464c5e9c116475e910c670">
    <vt:lpwstr>Global|884f2976-6ea8-46b7-bd2e-687efde62a06</vt:lpwstr>
  </property>
  <property fmtid="{D5CDD505-2E9C-101B-9397-08002B2CF9AE}" pid="11" name="Meeting Name Meta">
    <vt:lpwstr/>
  </property>
  <property fmtid="{D5CDD505-2E9C-101B-9397-08002B2CF9AE}" pid="12" name="Internal Workgin">
    <vt:lpwstr/>
  </property>
  <property fmtid="{D5CDD505-2E9C-101B-9397-08002B2CF9AE}" pid="13" name="a210def78feb4e55ae1dd057dd3c0ccd">
    <vt:lpwstr/>
  </property>
  <property fmtid="{D5CDD505-2E9C-101B-9397-08002B2CF9AE}" pid="14" name="n28856ef36e142d2acdcea917f605f78">
    <vt:lpwstr>Publication|019bd25a-55cb-49ee-ac77-2693a7f2640e</vt:lpwstr>
  </property>
  <property fmtid="{D5CDD505-2E9C-101B-9397-08002B2CF9AE}" pid="15" name="_dlc_DocIdItemGuid">
    <vt:lpwstr>544e4b8c-7ea5-438c-bae4-7d9f3fd8b5bf</vt:lpwstr>
  </property>
  <property fmtid="{D5CDD505-2E9C-101B-9397-08002B2CF9AE}" pid="16" name="source_item_id">
    <vt:lpwstr>65</vt:lpwstr>
  </property>
  <property fmtid="{D5CDD505-2E9C-101B-9397-08002B2CF9AE}" pid="17" name="Topic">
    <vt:lpwstr/>
  </property>
  <property fmtid="{D5CDD505-2E9C-101B-9397-08002B2CF9AE}" pid="18" name="MediaServiceImageTags">
    <vt:lpwstr/>
  </property>
</Properties>
</file>